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945" yWindow="345" windowWidth="26355" windowHeight="11730" tabRatio="789" activeTab="2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  <sheet name="Tabelle1" sheetId="19" r:id="rId10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F52" i="17" l="1"/>
  <c r="E7" i="18" l="1"/>
  <c r="E6" i="18"/>
  <c r="E4" i="18"/>
  <c r="E7" i="17"/>
  <c r="E6" i="17"/>
  <c r="E4" i="17"/>
  <c r="C32" i="15" l="1"/>
  <c r="C31" i="15"/>
  <c r="C28" i="15"/>
  <c r="C27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L31" i="18" s="1"/>
  <c r="K53" i="18"/>
  <c r="E63" i="18"/>
  <c r="G63" i="18"/>
  <c r="F53" i="18"/>
  <c r="M63" i="18"/>
  <c r="I53" i="18"/>
  <c r="N53" i="18"/>
  <c r="E53" i="18"/>
  <c r="J53" i="18"/>
  <c r="F63" i="18"/>
  <c r="K63" i="18"/>
  <c r="D22" i="18"/>
  <c r="K21" i="18" s="1"/>
  <c r="G53" i="18"/>
  <c r="D56" i="18" s="1"/>
  <c r="J55" i="18" s="1"/>
  <c r="M53" i="18"/>
  <c r="I63" i="18"/>
  <c r="N63" i="18"/>
  <c r="N21" i="18"/>
  <c r="I21" i="18"/>
  <c r="G21" i="18"/>
  <c r="K31" i="18"/>
  <c r="G31" i="18"/>
  <c r="F31" i="18"/>
  <c r="M31" i="18"/>
  <c r="H53" i="18"/>
  <c r="H63" i="18"/>
  <c r="D23" i="15"/>
  <c r="C22" i="15"/>
  <c r="J31" i="18" l="1"/>
  <c r="H31" i="18"/>
  <c r="H21" i="18"/>
  <c r="F21" i="18"/>
  <c r="M21" i="18"/>
  <c r="I31" i="18"/>
  <c r="N31" i="18"/>
  <c r="L21" i="18"/>
  <c r="J21" i="18"/>
  <c r="E21" i="18" s="1"/>
  <c r="E31" i="18"/>
  <c r="D66" i="18"/>
  <c r="K65" i="18" s="1"/>
  <c r="L65" i="18"/>
  <c r="M65" i="18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H46" i="15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19" i="15" l="1"/>
  <c r="C18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6" i="7" l="1"/>
  <c r="L26" i="7"/>
  <c r="H26" i="7"/>
  <c r="N25" i="7"/>
  <c r="J25" i="7"/>
  <c r="P24" i="7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M13" i="7"/>
  <c r="O26" i="7"/>
  <c r="K26" i="7"/>
  <c r="F26" i="7"/>
  <c r="M25" i="7"/>
  <c r="I25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O12" i="7"/>
  <c r="N26" i="7"/>
  <c r="J26" i="7"/>
  <c r="P25" i="7"/>
  <c r="L25" i="7"/>
  <c r="H25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H13" i="7"/>
  <c r="N12" i="7"/>
  <c r="J12" i="7"/>
  <c r="O13" i="7"/>
  <c r="F13" i="7"/>
  <c r="L12" i="7"/>
  <c r="F14" i="7"/>
  <c r="F12" i="7"/>
  <c r="M26" i="7"/>
  <c r="I26" i="7"/>
  <c r="O25" i="7"/>
  <c r="K25" i="7"/>
  <c r="F25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K13" i="7"/>
  <c r="M12" i="7"/>
  <c r="I12" i="7"/>
  <c r="H12" i="7"/>
  <c r="I13" i="7"/>
  <c r="K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<sst xmlns="http://schemas.openxmlformats.org/spreadsheetml/2006/main" count="1352" uniqueCount="669">
  <si>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</si>
  <si>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</si>
  <si>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</si>
  <si>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</si>
  <si>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</si>
  <si>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</si>
  <si>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</si>
  <si>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</si>
  <si>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</si>
  <si>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</si>
  <si>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</si>
  <si>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</si>
  <si>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</si>
  <si>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</si>
  <si>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</si>
  <si>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</si>
  <si>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</si>
  <si>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</si>
  <si>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</si>
  <si>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</si>
  <si>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</si>
  <si>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</si>
  <si>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</si>
  <si>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</si>
  <si>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</si>
  <si>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</si>
  <si>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</si>
  <si>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</si>
  <si>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</si>
  <si>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</si>
  <si>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</si>
  <si>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</si>
  <si>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</si>
  <si>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</si>
  <si>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</si>
  <si>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</si>
  <si>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</si>
  <si>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</si>
  <si>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</si>
  <si>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</si>
  <si>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</si>
  <si>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</si>
  <si>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</si>
  <si>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</si>
  <si>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</si>
  <si>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</si>
  <si>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</si>
  <si>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</si>
  <si>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</si>
  <si>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</si>
  <si>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</si>
  <si>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</si>
  <si>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</si>
  <si>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</si>
  <si>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</si>
  <si>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</si>
  <si>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</si>
  <si>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</si>
  <si>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</si>
  <si>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</si>
  <si>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</si>
  <si>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</si>
  <si>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</si>
  <si>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</si>
  <si>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</si>
  <si>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</si>
  <si>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</si>
  <si>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</si>
  <si>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</si>
  <si>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</si>
  <si>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</si>
  <si>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</si>
  <si>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</si>
  <si>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</si>
  <si>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</si>
  <si>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</si>
  <si>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</si>
  <si>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</si>
  <si>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</si>
  <si>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</si>
  <si>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</si>
  <si>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</si>
  <si>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</si>
  <si>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</si>
  <si>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</si>
  <si>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</si>
  <si>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</si>
  <si>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</si>
  <si>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</si>
  <si>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</si>
  <si>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</si>
  <si>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</si>
  <si>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</si>
  <si>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</si>
  <si>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</si>
  <si>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</si>
  <si>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</si>
  <si>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</si>
  <si>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</si>
  <si>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</si>
  <si>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</si>
  <si>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</si>
  <si>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</si>
  <si>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</si>
  <si>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</si>
  <si>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</si>
  <si>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</si>
  <si>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</si>
  <si>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</si>
  <si>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</si>
  <si>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</si>
  <si>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</si>
  <si>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</si>
  <si>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</si>
  <si>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</si>
  <si>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</si>
  <si>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</si>
  <si>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</si>
  <si>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</si>
  <si>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</si>
  <si>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</si>
  <si>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</si>
  <si>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</si>
  <si>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</si>
  <si>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</si>
  <si>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</si>
  <si>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</si>
  <si>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</si>
  <si>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</si>
  <si>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</si>
  <si>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</si>
  <si>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</si>
  <si>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</si>
  <si>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</si>
  <si>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</si>
  <si>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</si>
  <si>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</si>
  <si>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</si>
  <si>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</si>
  <si>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</si>
  <si>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</si>
  <si>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</si>
  <si>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</si>
  <si>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</si>
  <si>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</si>
  <si>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</si>
  <si>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</si>
  <si>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</si>
  <si>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</si>
  <si>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</si>
  <si>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</si>
  <si>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</si>
  <si>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</si>
  <si>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</si>
  <si>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</si>
  <si>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</si>
  <si>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</si>
  <si>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</si>
  <si>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</si>
  <si>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</si>
  <si>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</si>
  <si>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</si>
  <si>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</si>
  <si>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</si>
  <si>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</si>
  <si>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</si>
  <si>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</si>
  <si>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</si>
  <si>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</si>
  <si>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</si>
  <si>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</si>
  <si>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</si>
  <si>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</si>
  <si>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</si>
  <si>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</si>
  <si>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</si>
  <si>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</si>
  <si>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</si>
  <si>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</si>
  <si>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</si>
  <si>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</si>
  <si>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</si>
  <si>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</si>
  <si>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</si>
  <si>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</si>
  <si>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</si>
  <si>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</si>
  <si>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</si>
  <si>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</si>
  <si>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</si>
  <si>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</si>
  <si>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</si>
  <si>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</si>
  <si>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</si>
  <si>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</si>
  <si>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</si>
  <si>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</si>
  <si>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</si>
  <si>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</si>
  <si>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</si>
  <si>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</si>
  <si>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</si>
  <si>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</si>
  <si>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</si>
  <si>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</si>
  <si>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</si>
  <si>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</si>
  <si>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</si>
  <si>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</si>
  <si>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</si>
  <si>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</si>
  <si>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</si>
  <si>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</si>
  <si>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</si>
  <si>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</si>
  <si>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</si>
  <si>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</si>
  <si>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</si>
  <si>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</si>
  <si>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</si>
  <si>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</si>
  <si>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</si>
  <si>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</si>
  <si>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</si>
  <si>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</si>
  <si>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</si>
  <si>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</si>
  <si>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</si>
  <si>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</si>
  <si>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</si>
  <si>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</si>
  <si>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</si>
  <si>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</si>
  <si>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</si>
  <si>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</si>
  <si>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</si>
  <si>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</si>
  <si>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</si>
  <si>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</si>
  <si>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</si>
  <si>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</si>
  <si>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</si>
  <si>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</si>
  <si>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</si>
  <si>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</si>
  <si>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</si>
  <si>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</si>
  <si>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</si>
  <si>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</si>
  <si>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</si>
  <si>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</si>
  <si>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</si>
  <si>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</si>
  <si>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</si>
  <si>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</si>
  <si>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</si>
  <si>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</si>
  <si>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</si>
  <si>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</si>
  <si>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</si>
  <si>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</si>
  <si>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</si>
  <si>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</si>
  <si>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</si>
  <si>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</si>
  <si>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</si>
  <si>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</si>
  <si>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</si>
  <si>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</si>
  <si>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</si>
  <si>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</si>
  <si>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</si>
  <si>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</si>
  <si>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</si>
  <si>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</si>
  <si>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</si>
  <si>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</si>
  <si>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</si>
  <si>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</si>
  <si>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</si>
  <si>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</si>
  <si>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</si>
  <si>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</si>
  <si>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</si>
  <si>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</si>
  <si>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</si>
  <si>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</si>
  <si>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</si>
  <si>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</si>
  <si>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</si>
  <si>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</si>
  <si>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</si>
  <si>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</si>
  <si>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</si>
  <si>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</si>
  <si>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</si>
  <si>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</si>
  <si>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</si>
  <si>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</si>
  <si>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</si>
  <si>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</si>
  <si>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</si>
  <si>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</si>
  <si>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</si>
  <si>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</si>
  <si>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</si>
  <si>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</si>
  <si>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</si>
  <si>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</si>
  <si>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</si>
  <si>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</si>
  <si>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</si>
  <si>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</si>
  <si>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</si>
  <si>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</si>
  <si>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</si>
  <si>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</si>
  <si>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</si>
  <si>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</si>
  <si>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</si>
  <si>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</si>
  <si>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</si>
  <si>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</si>
  <si>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</si>
  <si>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</si>
  <si>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</si>
  <si>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</si>
  <si>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</si>
  <si>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</si>
  <si>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</si>
  <si>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</si>
  <si>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</si>
  <si>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</si>
  <si>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</si>
  <si>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</si>
  <si>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</si>
  <si>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</si>
  <si>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</si>
  <si>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</si>
  <si>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</si>
  <si>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</si>
  <si>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</si>
  <si>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</si>
  <si>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</si>
  <si>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</si>
  <si>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</si>
  <si>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</si>
  <si>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</si>
  <si>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</si>
  <si>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</si>
  <si>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</si>
  <si>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</si>
  <si>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</si>
  <si>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</si>
  <si>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</si>
  <si>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</si>
  <si>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</si>
  <si>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</si>
  <si>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</si>
  <si>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</si>
  <si>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</si>
  <si>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</si>
  <si>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</si>
  <si>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</si>
  <si>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</si>
  <si>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</si>
  <si>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</si>
  <si>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</si>
  <si>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</si>
  <si>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</si>
  <si>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</si>
  <si>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</si>
  <si>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</si>
  <si>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</si>
  <si>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</si>
  <si>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</si>
  <si>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</si>
  <si>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</si>
  <si>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</si>
  <si>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</si>
  <si>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</si>
  <si>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</si>
  <si>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</si>
  <si>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</si>
  <si>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</si>
  <si>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</si>
  <si>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</si>
  <si>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</si>
  <si>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</si>
  <si>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</si>
  <si>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</si>
  <si>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</si>
  <si>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</si>
  <si>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</si>
  <si>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</si>
  <si>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</si>
  <si>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</si>
  <si>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</si>
  <si>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</si>
  <si>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</si>
  <si>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</si>
  <si>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</si>
  <si>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</si>
  <si>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</si>
  <si>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</si>
  <si>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</si>
  <si>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</si>
  <si>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</si>
  <si>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</si>
  <si>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</si>
  <si>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</si>
  <si>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</si>
  <si>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</si>
  <si>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</si>
  <si>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</si>
  <si>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</si>
  <si>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</si>
  <si>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</si>
  <si>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</si>
  <si>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</si>
  <si>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</si>
  <si>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</si>
  <si>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</si>
  <si>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</si>
  <si>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</si>
  <si>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</si>
  <si>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</si>
  <si>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</si>
  <si>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</si>
  <si>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</si>
  <si>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</si>
  <si>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</si>
  <si>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</si>
  <si>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</si>
  <si>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</si>
  <si>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</si>
  <si>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</si>
  <si>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</si>
  <si>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</si>
  <si>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</si>
  <si>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</si>
  <si>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</si>
  <si>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</si>
  <si>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</si>
  <si>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</si>
  <si>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</si>
  <si>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</si>
  <si>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</si>
  <si>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</si>
  <si>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</si>
  <si>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</si>
  <si>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</si>
  <si>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</si>
  <si>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</si>
  <si>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</si>
  <si>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</si>
  <si>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</si>
  <si>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</si>
  <si>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</si>
  <si>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</si>
  <si>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</si>
  <si>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</si>
  <si>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</si>
  <si>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</si>
  <si>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</si>
  <si>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</si>
  <si>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</si>
  <si>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</si>
  <si>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</si>
  <si>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</si>
  <si>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</si>
  <si>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</si>
  <si>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</si>
  <si>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</si>
  <si>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</si>
  <si>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</si>
  <si>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</si>
  <si>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</si>
  <si>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</si>
  <si>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</si>
  <si>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</si>
  <si>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</si>
  <si>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</si>
  <si>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</si>
  <si>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</si>
  <si>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</si>
  <si>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</si>
  <si>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</si>
  <si>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</si>
  <si>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</si>
  <si>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</si>
  <si>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</si>
  <si>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DE_HEF33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</si>
  <si>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</si>
  <si>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</si>
  <si>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</si>
  <si>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</si>
  <si>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</si>
  <si>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</si>
  <si>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</si>
  <si>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</si>
  <si>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</si>
  <si>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</si>
  <si>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DE_HMF33</t>
  </si>
  <si>
    <t>DE_GHD33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</si>
  <si>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</si>
  <si>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</si>
  <si>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</si>
  <si>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</si>
  <si>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</si>
  <si>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</si>
  <si>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</si>
  <si>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</si>
  <si>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</si>
  <si>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</si>
  <si>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</si>
  <si>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</si>
  <si>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</si>
  <si>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</si>
  <si>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</si>
  <si>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</si>
  <si>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</si>
  <si>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</si>
  <si>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</si>
  <si>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</si>
  <si>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</si>
  <si>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</si>
  <si>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</si>
  <si>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</si>
  <si>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</si>
  <si>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</si>
  <si>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</si>
  <si>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</si>
  <si>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</si>
  <si>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</si>
  <si>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</si>
  <si>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</si>
  <si>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</si>
  <si>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</si>
  <si>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</si>
  <si>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</si>
  <si>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</si>
  <si>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</si>
  <si>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</si>
  <si>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</si>
  <si>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</si>
  <si>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</si>
  <si>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</si>
  <si>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</si>
  <si>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</si>
  <si>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</si>
  <si>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</si>
  <si>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</si>
  <si>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</si>
  <si>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</si>
  <si>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</si>
  <si>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</si>
  <si>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</si>
  <si>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</si>
  <si>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</si>
  <si>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</si>
  <si>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</si>
  <si>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</si>
  <si>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</si>
  <si>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</si>
  <si>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</si>
  <si>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</si>
  <si>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</si>
  <si>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</si>
  <si>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</si>
  <si>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</si>
  <si>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</si>
  <si>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</si>
  <si>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</si>
  <si>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</si>
  <si>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</si>
  <si>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</si>
  <si>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</si>
  <si>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</si>
  <si>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</si>
  <si>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</si>
  <si>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</si>
  <si>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</si>
  <si>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</si>
  <si>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</si>
  <si>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</si>
  <si>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</si>
  <si>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</si>
  <si>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</si>
  <si>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</si>
  <si>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</si>
  <si>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</si>
  <si>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</si>
  <si>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</si>
  <si>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</si>
  <si>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</si>
  <si>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</si>
  <si>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</si>
  <si>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</si>
  <si>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</si>
  <si>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</si>
  <si>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</si>
  <si>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</si>
  <si>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</si>
  <si>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</si>
  <si>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</si>
  <si>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</si>
  <si>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</si>
  <si>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</si>
  <si>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</si>
  <si>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</si>
  <si>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</si>
  <si>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</si>
  <si>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</si>
  <si>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</si>
  <si>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</si>
  <si>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</si>
  <si>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</si>
  <si>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</si>
  <si>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</si>
  <si>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</si>
  <si>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</si>
  <si>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</si>
  <si>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</si>
  <si>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</si>
  <si>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</si>
  <si>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</si>
  <si>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</si>
  <si>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</si>
  <si>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</si>
  <si>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</si>
  <si>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</si>
  <si>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</si>
  <si>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</si>
  <si>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</si>
  <si>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</si>
  <si>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</si>
  <si>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</si>
  <si>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</si>
  <si>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</si>
  <si>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</si>
  <si>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</si>
  <si>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</si>
  <si>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</si>
  <si>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</si>
  <si>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</si>
  <si>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</si>
  <si>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</si>
  <si>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</si>
  <si>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</si>
  <si>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</si>
  <si>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</si>
  <si>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</si>
  <si>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</si>
  <si>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</si>
  <si>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</si>
  <si>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Die Veröffentlichung erfolgt im Rahmen der Vorgaben der Kooperationsvereinbarung und des Leitfadens "Abwicklung von Standardlastprofilen Gas".</t>
  </si>
  <si>
    <t>Bei Netzbetreibern mit Marktgebietsüberlappung sollte das SLP Verfahren in beiden Marktgebieten identisch sein.</t>
  </si>
  <si>
    <t>Stadtwerke Gotha NETZ GmbH</t>
  </si>
  <si>
    <t>9870019000007</t>
  </si>
  <si>
    <t>Pfullendorfer Str. 83</t>
  </si>
  <si>
    <t>Gotha</t>
  </si>
  <si>
    <t>Gotha mit OT und nördlicher Landkreis</t>
  </si>
  <si>
    <t>Thüringen</t>
  </si>
  <si>
    <t>GASPOOLNH7001901</t>
  </si>
  <si>
    <t>Erfurt-Bindersleben</t>
  </si>
  <si>
    <t>non-edifact@stadtwerke-gotha-netz.de</t>
  </si>
  <si>
    <t>Martin Amhof</t>
  </si>
  <si>
    <t>03621/21198-173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</si>
</sst>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B7" sqref="B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458</v>
      </c>
    </row>
    <row r="5" spans="2:7">
      <c r="B5" s="8" t="s">
        <v>459</v>
      </c>
    </row>
    <row r="6" spans="2:7"/>
    <row r="7" spans="2:7">
      <c r="B7" s="8" t="s">
        <v>656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445</v>
      </c>
    </row>
    <row r="11" spans="2:7" s="8" customFormat="1">
      <c r="B11" s="8" t="s">
        <v>653</v>
      </c>
    </row>
    <row r="12" spans="2:7" s="8" customFormat="1">
      <c r="B12" s="8" t="s">
        <v>657</v>
      </c>
    </row>
    <row r="13" spans="2:7" s="8" customFormat="1">
      <c r="B13" s="8" t="s">
        <v>654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baseColWidth="10"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3" sqref="D1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43193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43374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31" t="s">
        <v>659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99867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667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666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668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457</v>
      </c>
      <c r="D27" s="42" t="s">
        <v>395</v>
      </c>
      <c r="E27" s="39"/>
      <c r="F27" s="11"/>
    </row>
    <row r="28" spans="1:15">
      <c r="B28" s="15"/>
      <c r="C28" s="65" t="s">
        <v>497</v>
      </c>
      <c r="D28" s="48" t="str">
        <f>IF(D27&lt;&gt;C28,VLOOKUP(D27,$C$29:$D$48,2,FALSE),C28)</f>
        <v>Gotha mit OT und nördlicher Landkreis</v>
      </c>
      <c r="E28" s="38"/>
      <c r="F28" s="11"/>
      <c r="G28" s="2"/>
    </row>
    <row r="29" spans="1:15">
      <c r="B29" s="15"/>
      <c r="C29" s="22" t="s">
        <v>395</v>
      </c>
      <c r="D29" s="45" t="s">
        <v>662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429</v>
      </c>
      <c r="D38" s="46"/>
      <c r="E38" s="40"/>
      <c r="F38" s="47"/>
      <c r="G38" s="2"/>
    </row>
    <row r="39" spans="2:7">
      <c r="B39" s="15"/>
      <c r="C39" s="22" t="s">
        <v>430</v>
      </c>
      <c r="D39" s="46"/>
      <c r="E39" s="40"/>
      <c r="F39" s="47"/>
      <c r="G39" s="2"/>
    </row>
    <row r="40" spans="2:7">
      <c r="B40" s="15"/>
      <c r="C40" s="22" t="s">
        <v>431</v>
      </c>
      <c r="D40" s="46"/>
      <c r="E40" s="40"/>
      <c r="F40" s="47"/>
      <c r="G40" s="2"/>
    </row>
    <row r="41" spans="2:7">
      <c r="B41" s="15"/>
      <c r="C41" s="22" t="s">
        <v>432</v>
      </c>
      <c r="D41" s="46"/>
      <c r="E41" s="40"/>
      <c r="F41" s="47"/>
      <c r="G41" s="2"/>
    </row>
    <row r="42" spans="2:7">
      <c r="B42" s="15"/>
      <c r="C42" s="22" t="s">
        <v>433</v>
      </c>
      <c r="D42" s="46"/>
      <c r="E42" s="40"/>
      <c r="F42" s="47"/>
      <c r="G42" s="2"/>
    </row>
    <row r="43" spans="2:7">
      <c r="B43" s="15"/>
      <c r="C43" s="22" t="s">
        <v>434</v>
      </c>
      <c r="D43" s="46"/>
      <c r="E43" s="40"/>
      <c r="F43" s="47"/>
      <c r="G43" s="2"/>
    </row>
    <row r="44" spans="2:7">
      <c r="B44" s="15"/>
      <c r="C44" s="22" t="s">
        <v>435</v>
      </c>
      <c r="D44" s="46"/>
      <c r="E44" s="40"/>
      <c r="F44" s="47"/>
      <c r="G44" s="2"/>
    </row>
    <row r="45" spans="2:7">
      <c r="B45" s="15"/>
      <c r="C45" s="22" t="s">
        <v>436</v>
      </c>
      <c r="D45" s="46"/>
      <c r="E45" s="40"/>
      <c r="F45" s="47"/>
      <c r="G45" s="2"/>
    </row>
    <row r="46" spans="2:7">
      <c r="B46" s="15"/>
      <c r="C46" s="22" t="s">
        <v>437</v>
      </c>
      <c r="D46" s="46"/>
      <c r="E46" s="40"/>
      <c r="F46" s="47"/>
    </row>
    <row r="47" spans="2:7">
      <c r="B47" s="15"/>
      <c r="C47" s="22" t="s">
        <v>438</v>
      </c>
      <c r="D47" s="46"/>
      <c r="E47" s="40"/>
      <c r="F47" s="47"/>
    </row>
    <row r="48" spans="2:7">
      <c r="B48" s="15"/>
      <c r="C48" s="22" t="s">
        <v>439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59" priority="3">
      <formula>IF(CELL("Zeile",D30)&lt;$D$25+CELL("Zeile",$D$29),1,0)</formula>
    </cfRule>
  </conditionalFormatting>
  <conditionalFormatting sqref="D30:D48">
    <cfRule type="expression" dxfId="58" priority="2">
      <formula>IF(CELL(D30)&lt;$D$27+27,1,0)</formula>
    </cfRule>
  </conditionalFormatting>
  <conditionalFormatting sqref="D29">
    <cfRule type="expression" dxfId="57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rintOptions gridLines="1"/>
  <pageMargins left="0.7" right="0.7" top="0.78740157499999996" bottom="0.78740157499999996" header="0.3" footer="0.3"/>
  <pageSetup paperSize="9" scale="7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1"/>
  <sheetViews>
    <sheetView showGridLines="0" tabSelected="1" zoomScale="80" zoomScaleNormal="80" workbookViewId="0">
      <selection activeCell="E14" sqref="E14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443</v>
      </c>
      <c r="D5" s="58" t="str">
        <f>Netzbetreiber!$D$9</f>
        <v>Stadtwerke Gotha NETZ GmbH</v>
      </c>
      <c r="H5" s="67"/>
      <c r="I5" s="67"/>
      <c r="J5" s="67"/>
      <c r="K5" s="67"/>
    </row>
    <row r="6" spans="2:15" ht="15" customHeight="1">
      <c r="B6" s="22"/>
      <c r="C6" s="61" t="s">
        <v>442</v>
      </c>
      <c r="D6" s="58" t="str">
        <f>Netzbetreiber!D28</f>
        <v>Gotha mit OT und nördlicher Landkreis</v>
      </c>
      <c r="E6" s="15"/>
      <c r="H6" s="67"/>
      <c r="I6" s="67"/>
      <c r="J6" s="67"/>
      <c r="K6" s="67"/>
    </row>
    <row r="7" spans="2:15" ht="15" customHeight="1">
      <c r="B7" s="22"/>
      <c r="C7" s="60" t="s">
        <v>484</v>
      </c>
      <c r="D7" s="328" t="str">
        <f>Netzbetreiber!$D$11</f>
        <v>9870019000007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43374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428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E16" s="15"/>
      <c r="H16" s="267"/>
      <c r="I16" s="267"/>
      <c r="J16" s="267"/>
      <c r="K16" s="267"/>
      <c r="L16" s="268"/>
    </row>
    <row r="17" spans="2:16" ht="15" customHeight="1">
      <c r="B17" s="7" t="s">
        <v>84</v>
      </c>
      <c r="C17" s="31" t="s">
        <v>368</v>
      </c>
      <c r="D17" s="49" t="s">
        <v>257</v>
      </c>
      <c r="E17" s="15"/>
      <c r="H17" s="269" t="s">
        <v>257</v>
      </c>
      <c r="I17" s="269" t="s">
        <v>135</v>
      </c>
      <c r="J17" s="267"/>
      <c r="K17" s="267"/>
      <c r="L17" s="268"/>
    </row>
    <row r="18" spans="2:16" ht="15" customHeight="1">
      <c r="B18" s="22"/>
      <c r="C18" s="32" t="str">
        <f>HLOOKUP($D$17,$H$17:$I$19,2,0)</f>
        <v>=&gt; zeitnah ermittelter Netzzustand fließt nicht in Allokation ein</v>
      </c>
      <c r="D18" s="16"/>
      <c r="E18" s="15"/>
      <c r="H18" s="270" t="s">
        <v>571</v>
      </c>
      <c r="I18" s="270" t="s">
        <v>485</v>
      </c>
      <c r="J18" s="267"/>
      <c r="K18" s="267"/>
      <c r="L18" s="268"/>
    </row>
    <row r="19" spans="2:16" ht="15" customHeight="1">
      <c r="B19" s="22"/>
      <c r="C19" s="32" t="str">
        <f>HLOOKUP($D$17,$H$17:$I$19,3,0)</f>
        <v>=&gt; Zeitreihentyp SLPsyn</v>
      </c>
      <c r="D19" s="16"/>
      <c r="E19" s="15"/>
      <c r="H19" s="270" t="s">
        <v>486</v>
      </c>
      <c r="I19" s="270" t="s">
        <v>487</v>
      </c>
      <c r="J19" s="267"/>
      <c r="K19" s="267"/>
      <c r="L19" s="268"/>
    </row>
    <row r="20" spans="2:16" ht="15" customHeight="1">
      <c r="B20" s="22"/>
      <c r="C20" s="32"/>
      <c r="D20" s="16"/>
      <c r="E20" s="15"/>
      <c r="H20" s="270"/>
      <c r="I20" s="270"/>
      <c r="J20" s="267"/>
      <c r="K20" s="267"/>
      <c r="L20" s="268"/>
    </row>
    <row r="21" spans="2:16" ht="15" customHeight="1">
      <c r="B21" s="7" t="s">
        <v>85</v>
      </c>
      <c r="C21" s="8" t="s">
        <v>609</v>
      </c>
      <c r="D21" s="49" t="s">
        <v>605</v>
      </c>
      <c r="E21" s="15"/>
      <c r="H21" s="267" t="s">
        <v>605</v>
      </c>
      <c r="I21" s="267" t="s">
        <v>606</v>
      </c>
      <c r="J21" s="267"/>
      <c r="K21" s="8"/>
      <c r="L21" s="268"/>
    </row>
    <row r="22" spans="2:16" ht="15" customHeight="1">
      <c r="B22" s="7"/>
      <c r="C22" s="8" t="str">
        <f>HLOOKUP(D21,H21:I22,2,0)</f>
        <v>nach TU-München Verfahren</v>
      </c>
      <c r="D22" s="49" t="s">
        <v>607</v>
      </c>
      <c r="E22" s="15"/>
      <c r="H22" s="267" t="s">
        <v>608</v>
      </c>
      <c r="I22" s="8" t="s">
        <v>604</v>
      </c>
      <c r="J22" s="8"/>
      <c r="K22" s="8"/>
      <c r="L22" s="268"/>
    </row>
    <row r="23" spans="2:16" ht="15" customHeight="1">
      <c r="B23" s="22"/>
      <c r="C23" s="24" t="s">
        <v>610</v>
      </c>
      <c r="D23" s="24" t="str">
        <f>IF(D21=$H$21,L23,IF(D22=$H$23,M23,N23))</f>
        <v>=&gt;  Q(D) = KW  x  h(T, SLP-Typ)  x  F(WT)</v>
      </c>
      <c r="E23" s="15"/>
      <c r="H23" s="267" t="s">
        <v>607</v>
      </c>
      <c r="I23" s="267" t="s">
        <v>614</v>
      </c>
      <c r="J23" s="8"/>
      <c r="K23" s="8"/>
      <c r="L23" s="270" t="s">
        <v>615</v>
      </c>
      <c r="M23" s="270" t="s">
        <v>617</v>
      </c>
      <c r="N23" s="270" t="s">
        <v>616</v>
      </c>
      <c r="O23" s="8"/>
      <c r="P23" s="268"/>
    </row>
    <row r="24" spans="2:16" ht="15" customHeight="1">
      <c r="B24" s="22"/>
      <c r="C24" s="24"/>
      <c r="D24" s="15"/>
      <c r="E24" s="15"/>
      <c r="H24" s="267"/>
      <c r="I24" s="267"/>
      <c r="J24" s="267"/>
      <c r="K24" s="267"/>
      <c r="L24" s="268"/>
    </row>
    <row r="25" spans="2:16" ht="15" customHeight="1">
      <c r="B25" s="7" t="s">
        <v>370</v>
      </c>
      <c r="C25" s="6" t="s">
        <v>574</v>
      </c>
      <c r="D25" s="42" t="s">
        <v>136</v>
      </c>
      <c r="E25" s="15"/>
      <c r="H25" s="269" t="s">
        <v>134</v>
      </c>
      <c r="I25" s="269" t="s">
        <v>136</v>
      </c>
      <c r="J25" s="267"/>
      <c r="K25" s="267"/>
      <c r="L25" s="268"/>
    </row>
    <row r="26" spans="2:16" ht="15" customHeight="1">
      <c r="B26" s="7"/>
      <c r="C26" s="6" t="s">
        <v>618</v>
      </c>
      <c r="D26" s="42" t="s">
        <v>619</v>
      </c>
      <c r="E26" s="15"/>
      <c r="H26" s="297" t="s">
        <v>619</v>
      </c>
      <c r="I26" s="269" t="s">
        <v>620</v>
      </c>
      <c r="J26" s="269" t="s">
        <v>621</v>
      </c>
      <c r="K26" s="267"/>
      <c r="L26" s="268"/>
    </row>
    <row r="27" spans="2:16" ht="15" customHeight="1">
      <c r="B27" s="22"/>
      <c r="C27" s="15" t="str">
        <f>HLOOKUP(D26,H26:J27,2,0)</f>
        <v>=&gt; Q(Allokation)  =  Q(Synth.);    F(kor) = 1</v>
      </c>
      <c r="D27" s="298">
        <v>1</v>
      </c>
      <c r="E27" s="15"/>
      <c r="H27" s="270" t="s">
        <v>622</v>
      </c>
      <c r="I27" s="270" t="s">
        <v>623</v>
      </c>
      <c r="J27" s="270" t="s">
        <v>624</v>
      </c>
      <c r="K27" s="267"/>
      <c r="L27" s="268"/>
    </row>
    <row r="28" spans="2:16" ht="15" customHeight="1">
      <c r="B28" s="22"/>
      <c r="C28" s="15" t="str">
        <f>HLOOKUP(D26,H26:J28,3,0)</f>
        <v xml:space="preserve"> </v>
      </c>
      <c r="D28" s="299"/>
      <c r="E28" s="15"/>
      <c r="H28" s="270" t="s">
        <v>625</v>
      </c>
      <c r="I28" s="270" t="s">
        <v>626</v>
      </c>
      <c r="J28" s="270" t="s">
        <v>627</v>
      </c>
      <c r="K28" s="267"/>
      <c r="L28" s="268"/>
    </row>
    <row r="29" spans="2:16" ht="15" customHeight="1">
      <c r="B29" s="22"/>
      <c r="C29" s="24"/>
      <c r="D29" s="15"/>
      <c r="E29" s="15"/>
      <c r="H29" s="267"/>
      <c r="I29" s="267"/>
      <c r="J29" s="267"/>
      <c r="K29" s="267"/>
      <c r="L29" s="268"/>
    </row>
    <row r="30" spans="2:16" ht="15" customHeight="1">
      <c r="B30" s="7" t="s">
        <v>490</v>
      </c>
      <c r="C30" s="6" t="s">
        <v>573</v>
      </c>
      <c r="D30" s="42" t="s">
        <v>136</v>
      </c>
      <c r="E30" s="15"/>
      <c r="H30" s="269" t="s">
        <v>134</v>
      </c>
      <c r="I30" s="269" t="s">
        <v>136</v>
      </c>
      <c r="J30" s="267"/>
      <c r="K30" s="267"/>
      <c r="L30" s="268"/>
    </row>
    <row r="31" spans="2:16" ht="15" customHeight="1">
      <c r="B31" s="22"/>
      <c r="C31" s="15" t="str">
        <f>HLOOKUP(D30,$H$30:$I$31,2,0)</f>
        <v>=&gt; Q(Allokation)  =  Q(D-2);  F(opt) = 1</v>
      </c>
      <c r="D31" s="15"/>
      <c r="E31" s="15"/>
      <c r="H31" s="270" t="s">
        <v>628</v>
      </c>
      <c r="I31" s="270" t="s">
        <v>629</v>
      </c>
      <c r="J31" s="267"/>
      <c r="K31" s="267"/>
      <c r="L31" s="268"/>
    </row>
    <row r="32" spans="2:16" ht="15" customHeight="1">
      <c r="B32" s="22"/>
      <c r="C32" s="15" t="str">
        <f>HLOOKUP(D30,$H$30:$I$32,3,0)</f>
        <v xml:space="preserve"> </v>
      </c>
      <c r="D32" s="15"/>
      <c r="E32" s="15"/>
      <c r="H32" s="270" t="s">
        <v>630</v>
      </c>
      <c r="I32" s="267" t="s">
        <v>625</v>
      </c>
      <c r="J32" s="267"/>
      <c r="K32" s="267"/>
      <c r="L32" s="268"/>
    </row>
    <row r="33" spans="2:39" ht="15" customHeight="1">
      <c r="B33" s="22"/>
      <c r="C33" s="24"/>
      <c r="D33" s="15"/>
      <c r="E33" s="15"/>
      <c r="H33" s="267"/>
      <c r="I33" s="267"/>
      <c r="J33" s="267"/>
      <c r="K33" s="267"/>
      <c r="L33" s="268"/>
    </row>
    <row r="34" spans="2:39" ht="15" customHeight="1">
      <c r="B34" s="23" t="s">
        <v>545</v>
      </c>
      <c r="C34" s="24" t="s">
        <v>493</v>
      </c>
      <c r="D34" s="42">
        <v>4</v>
      </c>
      <c r="E34" s="15"/>
      <c r="H34" s="267"/>
      <c r="I34" s="267"/>
      <c r="J34" s="267"/>
      <c r="K34" s="267"/>
      <c r="L34" s="268"/>
    </row>
    <row r="35" spans="2:39" ht="15" customHeight="1">
      <c r="B35" s="22"/>
      <c r="C35" s="24"/>
      <c r="D35" s="15"/>
      <c r="E35" s="15"/>
      <c r="H35" s="267"/>
      <c r="I35" s="267"/>
      <c r="J35" s="267"/>
      <c r="K35" s="267"/>
      <c r="L35" s="268"/>
    </row>
    <row r="36" spans="2:39" ht="15" customHeight="1">
      <c r="B36" s="7" t="s">
        <v>546</v>
      </c>
      <c r="C36" s="5" t="s">
        <v>365</v>
      </c>
      <c r="D36" s="34">
        <v>1500000</v>
      </c>
      <c r="E36" s="15" t="s">
        <v>501</v>
      </c>
      <c r="I36" s="267"/>
      <c r="J36" s="267"/>
      <c r="K36" s="267"/>
      <c r="L36" s="267"/>
      <c r="M36" s="268"/>
    </row>
    <row r="37" spans="2:39" customFormat="1" ht="15" customHeight="1">
      <c r="C37" s="8" t="s">
        <v>488</v>
      </c>
      <c r="F37" s="13"/>
      <c r="G37" s="13"/>
      <c r="H37" s="67"/>
      <c r="I37" s="67"/>
      <c r="J37" s="67"/>
      <c r="K37" s="6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2:39" ht="15" customHeight="1">
      <c r="B38" s="15"/>
      <c r="C38" s="35"/>
      <c r="D38" s="29"/>
      <c r="E38" s="15"/>
      <c r="H38" s="67"/>
      <c r="I38" s="67"/>
      <c r="J38" s="67"/>
      <c r="K38" s="67"/>
    </row>
    <row r="39" spans="2:39" ht="15" customHeight="1">
      <c r="B39" s="7" t="s">
        <v>547</v>
      </c>
      <c r="C39" s="5" t="s">
        <v>366</v>
      </c>
      <c r="D39" s="36">
        <v>500</v>
      </c>
      <c r="E39" s="15" t="s">
        <v>537</v>
      </c>
      <c r="H39" s="67"/>
      <c r="I39" s="67"/>
      <c r="J39" s="67"/>
      <c r="K39" s="67"/>
    </row>
    <row r="40" spans="2:39" ht="15" customHeight="1">
      <c r="C40" s="8" t="s">
        <v>489</v>
      </c>
    </row>
    <row r="41" spans="2:39" ht="15" customHeight="1">
      <c r="B41" s="7"/>
      <c r="C41" s="3"/>
    </row>
    <row r="42" spans="2:39" ht="15" customHeight="1">
      <c r="B42" s="7"/>
      <c r="C42" s="3" t="s">
        <v>536</v>
      </c>
    </row>
    <row r="43" spans="2:39" ht="18" customHeight="1">
      <c r="C43" s="3" t="s">
        <v>538</v>
      </c>
    </row>
    <row r="44" spans="2:39" ht="18" customHeight="1">
      <c r="C44" s="3"/>
    </row>
    <row r="45" spans="2:39" ht="15" customHeight="1">
      <c r="B45" s="22" t="s">
        <v>548</v>
      </c>
      <c r="C45" s="60" t="s">
        <v>572</v>
      </c>
      <c r="D45" s="42">
        <v>1</v>
      </c>
      <c r="E45" s="15"/>
      <c r="H45" s="13">
        <v>1</v>
      </c>
      <c r="I45" s="13">
        <v>2</v>
      </c>
      <c r="J45" s="13">
        <v>3</v>
      </c>
      <c r="K45" s="13">
        <v>4</v>
      </c>
      <c r="L45" s="13">
        <v>5</v>
      </c>
      <c r="M45" s="13">
        <v>6</v>
      </c>
      <c r="N45" s="13">
        <v>7</v>
      </c>
      <c r="O45" s="13">
        <v>8</v>
      </c>
      <c r="P45" s="13">
        <v>9</v>
      </c>
      <c r="Q45" s="13">
        <v>10</v>
      </c>
      <c r="R45" s="13">
        <v>11</v>
      </c>
      <c r="S45" s="13">
        <v>12</v>
      </c>
      <c r="T45" s="13">
        <v>13</v>
      </c>
      <c r="U45" s="13">
        <v>14</v>
      </c>
      <c r="V45" s="13">
        <v>15</v>
      </c>
    </row>
    <row r="46" spans="2:39" ht="15" customHeight="1">
      <c r="B46" s="22"/>
      <c r="C46" s="24"/>
      <c r="D46" s="15"/>
      <c r="E46" s="15"/>
      <c r="H46" s="13">
        <f>IF(H45&lt;=$D$45,H45,"")</f>
        <v>1</v>
      </c>
      <c r="I46" s="13" t="str">
        <f t="shared" ref="I46:V46" si="0">IF(I45&lt;=$D$45,I45,"")</f>
        <v/>
      </c>
      <c r="J46" s="13" t="str">
        <f t="shared" si="0"/>
        <v/>
      </c>
      <c r="K46" s="13" t="str">
        <f t="shared" si="0"/>
        <v/>
      </c>
      <c r="L46" s="13" t="str">
        <f t="shared" si="0"/>
        <v/>
      </c>
      <c r="M46" s="13" t="str">
        <f t="shared" si="0"/>
        <v/>
      </c>
      <c r="N46" s="13" t="str">
        <f t="shared" si="0"/>
        <v/>
      </c>
      <c r="O46" s="13" t="str">
        <f t="shared" si="0"/>
        <v/>
      </c>
      <c r="P46" s="13" t="str">
        <f t="shared" si="0"/>
        <v/>
      </c>
      <c r="Q46" s="13" t="str">
        <f t="shared" si="0"/>
        <v/>
      </c>
      <c r="R46" s="13" t="str">
        <f t="shared" si="0"/>
        <v/>
      </c>
      <c r="S46" s="13" t="str">
        <f t="shared" si="0"/>
        <v/>
      </c>
      <c r="T46" s="13" t="str">
        <f t="shared" si="0"/>
        <v/>
      </c>
      <c r="U46" s="13" t="str">
        <f t="shared" si="0"/>
        <v/>
      </c>
      <c r="V46" s="13" t="str">
        <f t="shared" si="0"/>
        <v/>
      </c>
    </row>
    <row r="47" spans="2:39" ht="18" customHeight="1">
      <c r="C47" s="22" t="s">
        <v>582</v>
      </c>
      <c r="D47" s="45" t="s">
        <v>663</v>
      </c>
    </row>
    <row r="48" spans="2:39" ht="18" customHeight="1">
      <c r="C48" s="22" t="s">
        <v>583</v>
      </c>
      <c r="D48" s="45"/>
    </row>
    <row r="49" spans="3:4" ht="18" customHeight="1">
      <c r="C49" s="22" t="s">
        <v>584</v>
      </c>
      <c r="D49" s="45"/>
    </row>
    <row r="50" spans="3:4" ht="18" customHeight="1">
      <c r="C50" s="22" t="s">
        <v>585</v>
      </c>
      <c r="D50" s="45"/>
    </row>
    <row r="51" spans="3:4" ht="18" customHeight="1">
      <c r="C51" s="22" t="s">
        <v>586</v>
      </c>
      <c r="D51" s="45"/>
    </row>
    <row r="52" spans="3:4" ht="18" customHeight="1">
      <c r="C52" s="22" t="s">
        <v>587</v>
      </c>
      <c r="D52" s="45"/>
    </row>
    <row r="53" spans="3:4" ht="18" customHeight="1">
      <c r="C53" s="22" t="s">
        <v>588</v>
      </c>
      <c r="D53" s="45"/>
    </row>
    <row r="54" spans="3:4" ht="18" customHeight="1">
      <c r="C54" s="22" t="s">
        <v>589</v>
      </c>
      <c r="D54" s="45"/>
    </row>
    <row r="55" spans="3:4" ht="18" customHeight="1">
      <c r="C55" s="22" t="s">
        <v>590</v>
      </c>
      <c r="D55" s="45"/>
    </row>
    <row r="56" spans="3:4" ht="18" customHeight="1">
      <c r="C56" s="22" t="s">
        <v>591</v>
      </c>
      <c r="D56" s="45"/>
    </row>
    <row r="57" spans="3:4" ht="18" customHeight="1">
      <c r="C57" s="22" t="s">
        <v>592</v>
      </c>
      <c r="D57" s="45"/>
    </row>
    <row r="58" spans="3:4" ht="18" customHeight="1">
      <c r="C58" s="22" t="s">
        <v>593</v>
      </c>
      <c r="D58" s="45"/>
    </row>
    <row r="59" spans="3:4" ht="18" customHeight="1">
      <c r="C59" s="22" t="s">
        <v>594</v>
      </c>
      <c r="D59" s="45"/>
    </row>
    <row r="60" spans="3:4" ht="18" customHeight="1">
      <c r="C60" s="22" t="s">
        <v>595</v>
      </c>
      <c r="D60" s="45"/>
    </row>
    <row r="61" spans="3:4" ht="18" customHeight="1">
      <c r="C61" s="22" t="s">
        <v>596</v>
      </c>
      <c r="D61" s="45"/>
    </row>
  </sheetData>
  <conditionalFormatting sqref="D47:D61">
    <cfRule type="expression" dxfId="56" priority="22">
      <formula>IF(CELL("Zeile",D47)&lt;$D$45+CELL("Zeile",$D$47),1,0)</formula>
    </cfRule>
  </conditionalFormatting>
  <conditionalFormatting sqref="D48:D61">
    <cfRule type="expression" dxfId="55" priority="21">
      <formula>IF(CELL(D48)&lt;$D$35+27,1,0)</formula>
    </cfRule>
  </conditionalFormatting>
  <conditionalFormatting sqref="D22">
    <cfRule type="expression" dxfId="54" priority="20">
      <formula>IF($D$21=$H$21,1,0)</formula>
    </cfRule>
  </conditionalFormatting>
  <conditionalFormatting sqref="D30">
    <cfRule type="expression" dxfId="53" priority="9">
      <formula>IF($D$17="synthetisch",1,0)</formula>
    </cfRule>
  </conditionalFormatting>
  <conditionalFormatting sqref="D27">
    <cfRule type="expression" dxfId="52" priority="7">
      <formula>IF(AND($D$26=$I$26,$D$25=$H$25),1,0)</formula>
    </cfRule>
  </conditionalFormatting>
  <conditionalFormatting sqref="D25:D27">
    <cfRule type="expression" dxfId="51" priority="10">
      <formula>IF($D$17="analytisch",1,0)</formula>
    </cfRule>
  </conditionalFormatting>
  <conditionalFormatting sqref="D26">
    <cfRule type="expression" dxfId="50" priority="8">
      <formula>IF($D$25="nein",1)</formula>
    </cfRule>
  </conditionalFormatting>
  <conditionalFormatting sqref="D15">
    <cfRule type="expression" dxfId="49" priority="1">
      <formula>IF($D$11="NCG",1,0)</formula>
    </cfRule>
  </conditionalFormatting>
  <dataValidations count="10">
    <dataValidation type="list" allowBlank="1" showInputMessage="1" showErrorMessage="1" sqref="D17">
      <formula1>$H$17:$I$17</formula1>
    </dataValidation>
    <dataValidation type="whole" allowBlank="1" showInputMessage="1" showErrorMessage="1" sqref="D34">
      <formula1>1</formula1>
      <formula2>200</formula2>
    </dataValidation>
    <dataValidation type="list" allowBlank="1" showInputMessage="1" showErrorMessage="1" sqref="D45">
      <formula1>$H$45:$V$45</formula1>
    </dataValidation>
    <dataValidation type="list" allowBlank="1" showInputMessage="1" showErrorMessage="1" sqref="D21">
      <formula1>$H$21:$I$21</formula1>
    </dataValidation>
    <dataValidation type="list" allowBlank="1" showInputMessage="1" showErrorMessage="1" sqref="D22">
      <formula1>$H$23:$I$23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6">
      <formula1>$H$26:$J$26</formula1>
    </dataValidation>
    <dataValidation type="list" allowBlank="1" showInputMessage="1" showErrorMessage="1" sqref="D25">
      <formula1>$H$25:$I$25</formula1>
    </dataValidation>
    <dataValidation type="list" allowBlank="1" showInputMessage="1" showErrorMessage="1" sqref="D30">
      <formula1>$H$30:$I$30</formula1>
    </dataValidation>
  </dataValidations>
  <pageMargins left="0.7" right="0.7" top="0.78740157499999996" bottom="0.78740157499999996" header="0.3" footer="0.3"/>
  <pageSetup paperSize="9" scale="7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A9B76497-25DC-43C2-8891-3833CF16B95F}">
            <xm:f>IF($D$34&lt;&gt;'SLP-Profile'!$J$8,1,0)</xm:f>
            <x14:dxf>
              <fill>
                <patternFill>
                  <bgColor rgb="FFFF0000"/>
                </patternFill>
              </fill>
            </x14:dxf>
          </x14:cfRule>
          <xm:sqref>D34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M10" sqref="M10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443</v>
      </c>
      <c r="D4" s="57"/>
      <c r="E4" s="330" t="str">
        <f>Netzbetreiber!D9</f>
        <v>Stadtwerke Gotha NETZ GmbH</v>
      </c>
      <c r="F4" s="330"/>
      <c r="G4" s="330"/>
      <c r="M4" s="129"/>
      <c r="N4" s="129"/>
      <c r="O4" s="129"/>
    </row>
    <row r="5" spans="2:56">
      <c r="B5" s="129"/>
      <c r="C5" s="56" t="s">
        <v>442</v>
      </c>
      <c r="D5" s="57"/>
      <c r="E5" s="58" t="str">
        <f>Netzbetreiber!D28</f>
        <v>Gotha mit OT und nördlicher Landkreis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484</v>
      </c>
      <c r="D6" s="57"/>
      <c r="E6" s="329" t="str">
        <f>Netzbetreiber!D11</f>
        <v>9870019000007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43374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'SLP-Verfahren'!D45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INDEX('SLP-Verfahren'!D47:D61,'SLP-Temp-Gebiet #01'!F10)</f>
        <v>Thüringen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446</v>
      </c>
      <c r="D14" s="343"/>
      <c r="E14" s="89" t="s">
        <v>447</v>
      </c>
      <c r="F14" s="262" t="s">
        <v>76</v>
      </c>
      <c r="G14" s="263" t="s">
        <v>568</v>
      </c>
      <c r="H14" s="51">
        <v>-1.1911108800000001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447</v>
      </c>
      <c r="F15" s="262" t="s">
        <v>76</v>
      </c>
      <c r="G15" s="263" t="s">
        <v>562</v>
      </c>
      <c r="H15" s="51">
        <v>0.67519432000000001</v>
      </c>
      <c r="I15" s="57"/>
      <c r="J15" s="129"/>
      <c r="K15" s="129"/>
      <c r="L15" s="129"/>
      <c r="M15" s="129"/>
      <c r="N15" s="129"/>
      <c r="O15" s="160" t="s">
        <v>139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490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498</v>
      </c>
      <c r="T23" s="288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665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10554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499</v>
      </c>
      <c r="F26" s="155" t="s">
        <v>499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499</v>
      </c>
      <c r="S26" s="67" t="s">
        <v>500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449</v>
      </c>
      <c r="D34" s="152" t="s">
        <v>448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441</v>
      </c>
      <c r="D36" s="118" t="s">
        <v>534</v>
      </c>
      <c r="E36" s="161" t="s">
        <v>450</v>
      </c>
      <c r="F36" s="161" t="s">
        <v>450</v>
      </c>
      <c r="G36" s="161" t="s">
        <v>451</v>
      </c>
      <c r="H36" s="161" t="s">
        <v>451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451</v>
      </c>
      <c r="S36" s="67" t="s">
        <v>450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Erfurt-Bindersleben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10554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449</v>
      </c>
      <c r="D68" s="152" t="s">
        <v>448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441</v>
      </c>
      <c r="D70" s="118" t="s">
        <v>534</v>
      </c>
      <c r="E70" s="162" t="s">
        <v>451</v>
      </c>
      <c r="F70" s="162" t="s">
        <v>451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'SLP-Verfahren'!$H$46:$V$46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443</v>
      </c>
      <c r="D4" s="57"/>
      <c r="E4" s="330" t="str">
        <f>Netzbetreiber!$D$9</f>
        <v>Stadtwerke Gotha NETZ GmbH</v>
      </c>
      <c r="F4" s="129"/>
      <c r="M4" s="129"/>
      <c r="N4" s="129"/>
      <c r="O4" s="129"/>
    </row>
    <row r="5" spans="2:56">
      <c r="B5" s="129"/>
      <c r="C5" s="56" t="s">
        <v>442</v>
      </c>
      <c r="D5" s="57"/>
      <c r="E5" s="58" t="str">
        <f>Netzbetreiber!$D$28</f>
        <v>Gotha mit OT und nördlicher Landkreis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484</v>
      </c>
      <c r="D6" s="57"/>
      <c r="E6" s="329" t="str">
        <f>Netzbetreiber!$D$11</f>
        <v>9870019000007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43374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'SLP-Verfahren'!D45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>
        <f>INDEX('SLP-Verfahren'!D47:D61,'SLP-Temp-Gebiet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446</v>
      </c>
      <c r="D14" s="343"/>
      <c r="E14" s="89" t="s">
        <v>447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447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490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498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499</v>
      </c>
      <c r="F26" s="155" t="s">
        <v>499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499</v>
      </c>
      <c r="S26" s="67" t="s">
        <v>500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449</v>
      </c>
      <c r="D34" s="152" t="s">
        <v>448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441</v>
      </c>
      <c r="D36" s="118" t="s">
        <v>534</v>
      </c>
      <c r="E36" s="161" t="s">
        <v>450</v>
      </c>
      <c r="F36" s="161" t="s">
        <v>450</v>
      </c>
      <c r="G36" s="161" t="s">
        <v>451</v>
      </c>
      <c r="H36" s="161" t="s">
        <v>451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451</v>
      </c>
      <c r="S36" s="67" t="s">
        <v>450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449</v>
      </c>
      <c r="D68" s="152" t="s">
        <v>448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441</v>
      </c>
      <c r="D70" s="118" t="s">
        <v>534</v>
      </c>
      <c r="E70" s="162" t="s">
        <v>451</v>
      </c>
      <c r="F70" s="162" t="s">
        <v>451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'SLP-Verfahren'!$H$46:$V$46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K35" sqref="K35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463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Gotha NETZ GmbH</v>
      </c>
      <c r="E5" s="129"/>
      <c r="J5" s="88" t="s">
        <v>495</v>
      </c>
      <c r="K5" s="130" t="s">
        <v>496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Gotha mit OT und nördlicher Landkreis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484</v>
      </c>
      <c r="D7" s="54" t="str">
        <f>Netzbetreiber!$D$11</f>
        <v>9870019000007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43374</v>
      </c>
      <c r="E8" s="129"/>
      <c r="F8" s="129"/>
      <c r="H8" s="127" t="s">
        <v>493</v>
      </c>
      <c r="J8" s="131">
        <f>COUNTA(D12:D100)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491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.75" thickBot="1">
      <c r="B11" s="138" t="s">
        <v>494</v>
      </c>
      <c r="C11" s="139" t="s">
        <v>506</v>
      </c>
      <c r="D11" s="293" t="s">
        <v>247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Gotha mit OT und nördlicher Landkreis</v>
      </c>
      <c r="D12" s="62" t="s">
        <v>247</v>
      </c>
      <c r="E12" s="164" t="s">
        <v>492</v>
      </c>
      <c r="F12" s="296" t="str">
        <f>VLOOKUP($E12,'BDEW-Standard'!$B$3:$M$158,F$9,0)</f>
        <v>1D3</v>
      </c>
      <c r="H12" s="273">
        <f>ROUND(VLOOKUP($E12,'BDEW-Standard'!$B$3:$M$158,H$9,0),7)</f>
        <v>1.6209544</v>
      </c>
      <c r="I12" s="273">
        <f>ROUND(VLOOKUP($E12,'BDEW-Standard'!$B$3:$M$158,I$9,0),7)</f>
        <v>-37.183314099999997</v>
      </c>
      <c r="J12" s="273">
        <f>ROUND(VLOOKUP($E12,'BDEW-Standard'!$B$3:$M$158,J$9,0),7)</f>
        <v>5.6727847000000002</v>
      </c>
      <c r="K12" s="273">
        <f>ROUND(VLOOKUP($E12,'BDEW-Standard'!$B$3:$M$158,K$9,0),7)</f>
        <v>7.1643100000000001E-2</v>
      </c>
      <c r="L12" s="337">
        <f>ROUND(VLOOKUP($E12,'BDEW-Standard'!$B$3:$M$158,L$9,0),1)</f>
        <v>40</v>
      </c>
      <c r="M12" s="273">
        <f>ROUND(VLOOKUP($E12,'BDEW-Standard'!$B$3:$M$158,M$9,0),7)</f>
        <v>-4.9570000000000003E-2</v>
      </c>
      <c r="N12" s="273">
        <f>ROUND(VLOOKUP($E12,'BDEW-Standard'!$B$3:$M$158,N$9,0),7)</f>
        <v>0.84010149999999995</v>
      </c>
      <c r="O12" s="273">
        <f>ROUND(VLOOKUP($E12,'BDEW-Standard'!$B$3:$M$158,O$9,0),7)</f>
        <v>-2.209E-3</v>
      </c>
      <c r="P12" s="273">
        <f>ROUND(VLOOKUP($E12,'BDEW-Standard'!$B$3:$M$158,P$9,0),7)</f>
        <v>0.1074468</v>
      </c>
      <c r="Q12" s="338">
        <f t="shared" ref="Q12:Q26" si="1">($H12/(1+($I12/($Q$9-$L12))^$J12)+$K12)+MAX($M12*$Q$9+$N12,$O12*$Q$9+$P12)</f>
        <v>1.0000001417752751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Gotha mit OT und nördlicher Landkreis</v>
      </c>
      <c r="D13" s="62" t="s">
        <v>247</v>
      </c>
      <c r="E13" s="164" t="s">
        <v>503</v>
      </c>
      <c r="F13" s="296" t="str">
        <f>VLOOKUP($E13,'BDEW-Standard'!$B$3:$M$158,F$9,0)</f>
        <v>2D3</v>
      </c>
      <c r="H13" s="273">
        <f>ROUND(VLOOKUP($E13,'BDEW-Standard'!$B$3:$M$158,H$9,0),7)</f>
        <v>1.2328654999999999</v>
      </c>
      <c r="I13" s="273">
        <f>ROUND(VLOOKUP($E13,'BDEW-Standard'!$B$3:$M$158,I$9,0),7)</f>
        <v>-34.721360500000003</v>
      </c>
      <c r="J13" s="273">
        <f>ROUND(VLOOKUP($E13,'BDEW-Standard'!$B$3:$M$158,J$9,0),7)</f>
        <v>5.8164303999999998</v>
      </c>
      <c r="K13" s="273">
        <f>ROUND(VLOOKUP($E13,'BDEW-Standard'!$B$3:$M$158,K$9,0),7)</f>
        <v>8.7335200000000002E-2</v>
      </c>
      <c r="L13" s="337">
        <f>ROUND(VLOOKUP($E13,'BDEW-Standard'!$B$3:$M$158,L$9,0),1)</f>
        <v>40</v>
      </c>
      <c r="M13" s="273">
        <f>ROUND(VLOOKUP($E13,'BDEW-Standard'!$B$3:$M$158,M$9,0),7)</f>
        <v>-4.0928399999999997E-2</v>
      </c>
      <c r="N13" s="273">
        <f>ROUND(VLOOKUP($E13,'BDEW-Standard'!$B$3:$M$158,N$9,0),7)</f>
        <v>0.76729199999999997</v>
      </c>
      <c r="O13" s="273">
        <f>ROUND(VLOOKUP($E13,'BDEW-Standard'!$B$3:$M$158,O$9,0),7)</f>
        <v>-2.232E-3</v>
      </c>
      <c r="P13" s="273">
        <f>ROUND(VLOOKUP($E13,'BDEW-Standard'!$B$3:$M$158,P$9,0),7)</f>
        <v>0.11992070000000001</v>
      </c>
      <c r="Q13" s="338">
        <f t="shared" si="1"/>
        <v>0.99999997653191475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Gotha mit OT und nördlicher Landkreis</v>
      </c>
      <c r="D14" s="62" t="s">
        <v>247</v>
      </c>
      <c r="E14" s="164" t="s">
        <v>504</v>
      </c>
      <c r="F14" s="296" t="str">
        <f>VLOOKUP($E14,'BDEW-Standard'!$B$3:$M$158,F$9,0)</f>
        <v>DH3</v>
      </c>
      <c r="H14" s="273">
        <f>ROUND(VLOOKUP($E14,'BDEW-Standard'!$B$3:$M$158,H$9,0),7)</f>
        <v>1.3010622999999999</v>
      </c>
      <c r="I14" s="273">
        <f>ROUND(VLOOKUP($E14,'BDEW-Standard'!$B$3:$M$158,I$9,0),7)</f>
        <v>-35.681614400000001</v>
      </c>
      <c r="J14" s="273">
        <f>ROUND(VLOOKUP($E14,'BDEW-Standard'!$B$3:$M$158,J$9,0),7)</f>
        <v>6.6857975999999999</v>
      </c>
      <c r="K14" s="273">
        <f>ROUND(VLOOKUP($E14,'BDEW-Standard'!$B$3:$M$158,K$9,0),7)</f>
        <v>0.14092669999999999</v>
      </c>
      <c r="L14" s="337">
        <f>ROUND(VLOOKUP($E14,'BDEW-Standard'!$B$3:$M$158,L$9,0),1)</f>
        <v>40</v>
      </c>
      <c r="M14" s="273">
        <f>ROUND(VLOOKUP($E14,'BDEW-Standard'!$B$3:$M$158,M$9,0),7)</f>
        <v>-4.7342799999999997E-2</v>
      </c>
      <c r="N14" s="273">
        <f>ROUND(VLOOKUP($E14,'BDEW-Standard'!$B$3:$M$158,N$9,0),7)</f>
        <v>0.81416909999999998</v>
      </c>
      <c r="O14" s="273">
        <f>ROUND(VLOOKUP($E14,'BDEW-Standard'!$B$3:$M$158,O$9,0),7)</f>
        <v>-1.0601E-3</v>
      </c>
      <c r="P14" s="273">
        <f>ROUND(VLOOKUP($E14,'BDEW-Standard'!$B$3:$M$158,P$9,0),7)</f>
        <v>0.13250919999999999</v>
      </c>
      <c r="Q14" s="338">
        <f t="shared" si="1"/>
        <v>1.000000069455792</v>
      </c>
      <c r="R14" s="274">
        <f>ROUND(VLOOKUP(MID($E14,4,3),'Wochentag F(WT)'!$B$7:$J$22,R$9,0),4)</f>
        <v>1.03</v>
      </c>
      <c r="S14" s="274">
        <f>ROUND(VLOOKUP(MID($E14,4,3),'Wochentag F(WT)'!$B$7:$J$22,S$9,0),4)</f>
        <v>1.03</v>
      </c>
      <c r="T14" s="274">
        <f>ROUND(VLOOKUP(MID($E14,4,3),'Wochentag F(WT)'!$B$7:$J$22,T$9,0),4)</f>
        <v>1.02</v>
      </c>
      <c r="U14" s="274">
        <f>ROUND(VLOOKUP(MID($E14,4,3),'Wochentag F(WT)'!$B$7:$J$22,U$9,0),4)</f>
        <v>1.03</v>
      </c>
      <c r="V14" s="274">
        <f>ROUND(VLOOKUP(MID($E14,4,3),'Wochentag F(WT)'!$B$7:$J$22,V$9,0),4)</f>
        <v>1.01</v>
      </c>
      <c r="W14" s="274">
        <f>ROUND(VLOOKUP(MID($E14,4,3),'Wochentag F(WT)'!$B$7:$J$22,W$9,0),4)</f>
        <v>0.93</v>
      </c>
      <c r="X14" s="275">
        <f t="shared" si="2"/>
        <v>0.95000000000000018</v>
      </c>
      <c r="Y14" s="292"/>
      <c r="Z14" s="210"/>
    </row>
    <row r="15" spans="2:26" s="142" customFormat="1">
      <c r="B15" s="143">
        <v>4</v>
      </c>
      <c r="C15" s="144" t="str">
        <f t="shared" si="0"/>
        <v>Gotha mit OT und nördlicher Landkreis</v>
      </c>
      <c r="D15" s="62" t="s">
        <v>247</v>
      </c>
      <c r="E15" s="164" t="s">
        <v>4</v>
      </c>
      <c r="F15" s="296" t="str">
        <f>VLOOKUP($E15,'BDEW-Standard'!$B$3:$M$158,F$9,0)</f>
        <v>HK3</v>
      </c>
      <c r="H15" s="273">
        <f>ROUND(VLOOKUP($E15,'BDEW-Standard'!$B$3:$M$158,H$9,0),7)</f>
        <v>0.40409319999999999</v>
      </c>
      <c r="I15" s="273">
        <f>ROUND(VLOOKUP($E15,'BDEW-Standard'!$B$3:$M$158,I$9,0),7)</f>
        <v>-24.439296800000001</v>
      </c>
      <c r="J15" s="273">
        <f>ROUND(VLOOKUP($E15,'BDEW-Standard'!$B$3:$M$158,J$9,0),7)</f>
        <v>6.5718174999999999</v>
      </c>
      <c r="K15" s="273">
        <f>ROUND(VLOOKUP($E15,'BDEW-Standard'!$B$3:$M$158,K$9,0),7)</f>
        <v>0.71077100000000004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1.0561214000512988</v>
      </c>
      <c r="R15" s="274">
        <f>ROUND(VLOOKUP(MID($E15,4,3),'Wochentag F(WT)'!$B$7:$J$22,R$9,0),4)</f>
        <v>1</v>
      </c>
      <c r="S15" s="274">
        <f>ROUND(VLOOKUP(MID($E15,4,3),'Wochentag F(WT)'!$B$7:$J$22,S$9,0),4)</f>
        <v>1</v>
      </c>
      <c r="T15" s="274">
        <f>ROUND(VLOOKUP(MID($E15,4,3),'Wochentag F(WT)'!$B$7:$J$22,T$9,0),4)</f>
        <v>1</v>
      </c>
      <c r="U15" s="274">
        <f>ROUND(VLOOKUP(MID($E15,4,3),'Wochentag F(WT)'!$B$7:$J$22,U$9,0),4)</f>
        <v>1</v>
      </c>
      <c r="V15" s="274">
        <f>ROUND(VLOOKUP(MID($E15,4,3),'Wochentag F(WT)'!$B$7:$J$22,V$9,0),4)</f>
        <v>1</v>
      </c>
      <c r="W15" s="274">
        <f>ROUND(VLOOKUP(MID($E15,4,3),'Wochentag F(WT)'!$B$7:$J$22,W$9,0),4)</f>
        <v>1</v>
      </c>
      <c r="X15" s="275">
        <f t="shared" si="2"/>
        <v>1</v>
      </c>
      <c r="Y15" s="292"/>
      <c r="Z15" s="210"/>
    </row>
    <row r="16" spans="2:26" s="142" customFormat="1">
      <c r="B16" s="143">
        <v>5</v>
      </c>
      <c r="C16" s="144" t="str">
        <f t="shared" si="0"/>
        <v>Gotha mit OT und nördlicher Landkreis</v>
      </c>
      <c r="D16" s="62"/>
      <c r="E16" s="164"/>
      <c r="F16" s="296" t="e">
        <f>VLOOKUP($E16,'BDEW-Standard'!$B$3:$M$158,F$9,0)</f>
        <v>#N/A</v>
      </c>
      <c r="H16" s="273" t="e">
        <f>ROUND(VLOOKUP($E16,'BDEW-Standard'!$B$3:$M$158,H$9,0),7)</f>
        <v>#N/A</v>
      </c>
      <c r="I16" s="273" t="e">
        <f>ROUND(VLOOKUP($E16,'BDEW-Standard'!$B$3:$M$158,I$9,0),7)</f>
        <v>#N/A</v>
      </c>
      <c r="J16" s="273" t="e">
        <f>ROUND(VLOOKUP($E16,'BDEW-Standard'!$B$3:$M$158,J$9,0),7)</f>
        <v>#N/A</v>
      </c>
      <c r="K16" s="273" t="e">
        <f>ROUND(VLOOKUP($E16,'BDEW-Standard'!$B$3:$M$158,K$9,0),7)</f>
        <v>#N/A</v>
      </c>
      <c r="L16" s="337" t="e">
        <f>ROUND(VLOOKUP($E16,'BDEW-Standard'!$B$3:$M$158,L$9,0),1)</f>
        <v>#N/A</v>
      </c>
      <c r="M16" s="273" t="e">
        <f>ROUND(VLOOKUP($E16,'BDEW-Standard'!$B$3:$M$158,M$9,0),7)</f>
        <v>#N/A</v>
      </c>
      <c r="N16" s="273" t="e">
        <f>ROUND(VLOOKUP($E16,'BDEW-Standard'!$B$3:$M$158,N$9,0),7)</f>
        <v>#N/A</v>
      </c>
      <c r="O16" s="273" t="e">
        <f>ROUND(VLOOKUP($E16,'BDEW-Standard'!$B$3:$M$158,O$9,0),7)</f>
        <v>#N/A</v>
      </c>
      <c r="P16" s="273" t="e">
        <f>ROUND(VLOOKUP($E16,'BDEW-Standard'!$B$3:$M$158,P$9,0),7)</f>
        <v>#N/A</v>
      </c>
      <c r="Q16" s="338" t="e">
        <f t="shared" si="1"/>
        <v>#N/A</v>
      </c>
      <c r="R16" s="274" t="e">
        <f>ROUND(VLOOKUP(MID($E16,4,3),'Wochentag F(WT)'!$B$7:$J$22,R$9,0),4)</f>
        <v>#N/A</v>
      </c>
      <c r="S16" s="274" t="e">
        <f>ROUND(VLOOKUP(MID($E16,4,3),'Wochentag F(WT)'!$B$7:$J$22,S$9,0),4)</f>
        <v>#N/A</v>
      </c>
      <c r="T16" s="274" t="e">
        <f>ROUND(VLOOKUP(MID($E16,4,3),'Wochentag F(WT)'!$B$7:$J$22,T$9,0),4)</f>
        <v>#N/A</v>
      </c>
      <c r="U16" s="274" t="e">
        <f>ROUND(VLOOKUP(MID($E16,4,3),'Wochentag F(WT)'!$B$7:$J$22,U$9,0),4)</f>
        <v>#N/A</v>
      </c>
      <c r="V16" s="274" t="e">
        <f>ROUND(VLOOKUP(MID($E16,4,3),'Wochentag F(WT)'!$B$7:$J$22,V$9,0),4)</f>
        <v>#N/A</v>
      </c>
      <c r="W16" s="274" t="e">
        <f>ROUND(VLOOKUP(MID($E16,4,3),'Wochentag F(WT)'!$B$7:$J$22,W$9,0),4)</f>
        <v>#N/A</v>
      </c>
      <c r="X16" s="275" t="e">
        <f t="shared" si="2"/>
        <v>#N/A</v>
      </c>
      <c r="Y16" s="292"/>
      <c r="Z16" s="210"/>
    </row>
    <row r="17" spans="2:26" s="142" customFormat="1">
      <c r="B17" s="143">
        <v>6</v>
      </c>
      <c r="C17" s="144" t="str">
        <f t="shared" si="0"/>
        <v>Gotha mit OT und nördlicher Landkreis</v>
      </c>
      <c r="D17" s="62"/>
      <c r="E17" s="164"/>
      <c r="F17" s="296" t="e">
        <f>VLOOKUP($E17,'BDEW-Standard'!$B$3:$M$158,F$9,0)</f>
        <v>#N/A</v>
      </c>
      <c r="H17" s="273" t="e">
        <f>ROUND(VLOOKUP($E17,'BDEW-Standard'!$B$3:$M$158,H$9,0),7)</f>
        <v>#N/A</v>
      </c>
      <c r="I17" s="273" t="e">
        <f>ROUND(VLOOKUP($E17,'BDEW-Standard'!$B$3:$M$158,I$9,0),7)</f>
        <v>#N/A</v>
      </c>
      <c r="J17" s="273" t="e">
        <f>ROUND(VLOOKUP($E17,'BDEW-Standard'!$B$3:$M$158,J$9,0),7)</f>
        <v>#N/A</v>
      </c>
      <c r="K17" s="273" t="e">
        <f>ROUND(VLOOKUP($E17,'BDEW-Standard'!$B$3:$M$158,K$9,0),7)</f>
        <v>#N/A</v>
      </c>
      <c r="L17" s="337" t="e">
        <f>ROUND(VLOOKUP($E17,'BDEW-Standard'!$B$3:$M$158,L$9,0),1)</f>
        <v>#N/A</v>
      </c>
      <c r="M17" s="273" t="e">
        <f>ROUND(VLOOKUP($E17,'BDEW-Standard'!$B$3:$M$158,M$9,0),7)</f>
        <v>#N/A</v>
      </c>
      <c r="N17" s="273" t="e">
        <f>ROUND(VLOOKUP($E17,'BDEW-Standard'!$B$3:$M$158,N$9,0),7)</f>
        <v>#N/A</v>
      </c>
      <c r="O17" s="273" t="e">
        <f>ROUND(VLOOKUP($E17,'BDEW-Standard'!$B$3:$M$158,O$9,0),7)</f>
        <v>#N/A</v>
      </c>
      <c r="P17" s="273" t="e">
        <f>ROUND(VLOOKUP($E17,'BDEW-Standard'!$B$3:$M$158,P$9,0),7)</f>
        <v>#N/A</v>
      </c>
      <c r="Q17" s="338" t="e">
        <f t="shared" si="1"/>
        <v>#N/A</v>
      </c>
      <c r="R17" s="274" t="e">
        <f>ROUND(VLOOKUP(MID($E17,4,3),'Wochentag F(WT)'!$B$7:$J$22,R$9,0),4)</f>
        <v>#N/A</v>
      </c>
      <c r="S17" s="274" t="e">
        <f>ROUND(VLOOKUP(MID($E17,4,3),'Wochentag F(WT)'!$B$7:$J$22,S$9,0),4)</f>
        <v>#N/A</v>
      </c>
      <c r="T17" s="274" t="e">
        <f>ROUND(VLOOKUP(MID($E17,4,3),'Wochentag F(WT)'!$B$7:$J$22,T$9,0),4)</f>
        <v>#N/A</v>
      </c>
      <c r="U17" s="274" t="e">
        <f>ROUND(VLOOKUP(MID($E17,4,3),'Wochentag F(WT)'!$B$7:$J$22,U$9,0),4)</f>
        <v>#N/A</v>
      </c>
      <c r="V17" s="274" t="e">
        <f>ROUND(VLOOKUP(MID($E17,4,3),'Wochentag F(WT)'!$B$7:$J$22,V$9,0),4)</f>
        <v>#N/A</v>
      </c>
      <c r="W17" s="274" t="e">
        <f>ROUND(VLOOKUP(MID($E17,4,3),'Wochentag F(WT)'!$B$7:$J$22,W$9,0),4)</f>
        <v>#N/A</v>
      </c>
      <c r="X17" s="275" t="e">
        <f t="shared" si="2"/>
        <v>#N/A</v>
      </c>
      <c r="Y17" s="292"/>
      <c r="Z17" s="210"/>
    </row>
    <row r="18" spans="2:26" s="142" customFormat="1">
      <c r="B18" s="143">
        <v>7</v>
      </c>
      <c r="C18" s="144" t="str">
        <f t="shared" si="0"/>
        <v>Gotha mit OT und nördlicher Landkreis</v>
      </c>
      <c r="D18" s="62"/>
      <c r="E18" s="164"/>
      <c r="F18" s="296" t="e">
        <f>VLOOKUP($E18,'BDEW-Standard'!$B$3:$M$158,F$9,0)</f>
        <v>#N/A</v>
      </c>
      <c r="H18" s="273" t="e">
        <f>ROUND(VLOOKUP($E18,'BDEW-Standard'!$B$3:$M$158,H$9,0),7)</f>
        <v>#N/A</v>
      </c>
      <c r="I18" s="273" t="e">
        <f>ROUND(VLOOKUP($E18,'BDEW-Standard'!$B$3:$M$158,I$9,0),7)</f>
        <v>#N/A</v>
      </c>
      <c r="J18" s="273" t="e">
        <f>ROUND(VLOOKUP($E18,'BDEW-Standard'!$B$3:$M$158,J$9,0),7)</f>
        <v>#N/A</v>
      </c>
      <c r="K18" s="273" t="e">
        <f>ROUND(VLOOKUP($E18,'BDEW-Standard'!$B$3:$M$158,K$9,0),7)</f>
        <v>#N/A</v>
      </c>
      <c r="L18" s="337" t="e">
        <f>ROUND(VLOOKUP($E18,'BDEW-Standard'!$B$3:$M$158,L$9,0),1)</f>
        <v>#N/A</v>
      </c>
      <c r="M18" s="273" t="e">
        <f>ROUND(VLOOKUP($E18,'BDEW-Standard'!$B$3:$M$158,M$9,0),7)</f>
        <v>#N/A</v>
      </c>
      <c r="N18" s="273" t="e">
        <f>ROUND(VLOOKUP($E18,'BDEW-Standard'!$B$3:$M$158,N$9,0),7)</f>
        <v>#N/A</v>
      </c>
      <c r="O18" s="273" t="e">
        <f>ROUND(VLOOKUP($E18,'BDEW-Standard'!$B$3:$M$158,O$9,0),7)</f>
        <v>#N/A</v>
      </c>
      <c r="P18" s="273" t="e">
        <f>ROUND(VLOOKUP($E18,'BDEW-Standard'!$B$3:$M$158,P$9,0),7)</f>
        <v>#N/A</v>
      </c>
      <c r="Q18" s="338" t="e">
        <f t="shared" si="1"/>
        <v>#N/A</v>
      </c>
      <c r="R18" s="274" t="e">
        <f>ROUND(VLOOKUP(MID($E18,4,3),'Wochentag F(WT)'!$B$7:$J$22,R$9,0),4)</f>
        <v>#N/A</v>
      </c>
      <c r="S18" s="274" t="e">
        <f>ROUND(VLOOKUP(MID($E18,4,3),'Wochentag F(WT)'!$B$7:$J$22,S$9,0),4)</f>
        <v>#N/A</v>
      </c>
      <c r="T18" s="274" t="e">
        <f>ROUND(VLOOKUP(MID($E18,4,3),'Wochentag F(WT)'!$B$7:$J$22,T$9,0),4)</f>
        <v>#N/A</v>
      </c>
      <c r="U18" s="274" t="e">
        <f>ROUND(VLOOKUP(MID($E18,4,3),'Wochentag F(WT)'!$B$7:$J$22,U$9,0),4)</f>
        <v>#N/A</v>
      </c>
      <c r="V18" s="274" t="e">
        <f>ROUND(VLOOKUP(MID($E18,4,3),'Wochentag F(WT)'!$B$7:$J$22,V$9,0),4)</f>
        <v>#N/A</v>
      </c>
      <c r="W18" s="274" t="e">
        <f>ROUND(VLOOKUP(MID($E18,4,3),'Wochentag F(WT)'!$B$7:$J$22,W$9,0),4)</f>
        <v>#N/A</v>
      </c>
      <c r="X18" s="275" t="e">
        <f t="shared" si="2"/>
        <v>#N/A</v>
      </c>
      <c r="Y18" s="292"/>
      <c r="Z18" s="210"/>
    </row>
    <row r="19" spans="2:26" s="142" customFormat="1">
      <c r="B19" s="143">
        <v>8</v>
      </c>
      <c r="C19" s="144" t="str">
        <f t="shared" si="0"/>
        <v>Gotha mit OT und nördlicher Landkreis</v>
      </c>
      <c r="D19" s="62"/>
      <c r="E19" s="164"/>
      <c r="F19" s="296" t="e">
        <f>VLOOKUP($E19,'BDEW-Standard'!$B$3:$M$158,F$9,0)</f>
        <v>#N/A</v>
      </c>
      <c r="H19" s="273" t="e">
        <f>ROUND(VLOOKUP($E19,'BDEW-Standard'!$B$3:$M$158,H$9,0),7)</f>
        <v>#N/A</v>
      </c>
      <c r="I19" s="273" t="e">
        <f>ROUND(VLOOKUP($E19,'BDEW-Standard'!$B$3:$M$158,I$9,0),7)</f>
        <v>#N/A</v>
      </c>
      <c r="J19" s="273" t="e">
        <f>ROUND(VLOOKUP($E19,'BDEW-Standard'!$B$3:$M$158,J$9,0),7)</f>
        <v>#N/A</v>
      </c>
      <c r="K19" s="273" t="e">
        <f>ROUND(VLOOKUP($E19,'BDEW-Standard'!$B$3:$M$158,K$9,0),7)</f>
        <v>#N/A</v>
      </c>
      <c r="L19" s="337" t="e">
        <f>ROUND(VLOOKUP($E19,'BDEW-Standard'!$B$3:$M$158,L$9,0),1)</f>
        <v>#N/A</v>
      </c>
      <c r="M19" s="273" t="e">
        <f>ROUND(VLOOKUP($E19,'BDEW-Standard'!$B$3:$M$158,M$9,0),7)</f>
        <v>#N/A</v>
      </c>
      <c r="N19" s="273" t="e">
        <f>ROUND(VLOOKUP($E19,'BDEW-Standard'!$B$3:$M$158,N$9,0),7)</f>
        <v>#N/A</v>
      </c>
      <c r="O19" s="273" t="e">
        <f>ROUND(VLOOKUP($E19,'BDEW-Standard'!$B$3:$M$158,O$9,0),7)</f>
        <v>#N/A</v>
      </c>
      <c r="P19" s="273" t="e">
        <f>ROUND(VLOOKUP($E19,'BDEW-Standard'!$B$3:$M$158,P$9,0),7)</f>
        <v>#N/A</v>
      </c>
      <c r="Q19" s="338" t="e">
        <f t="shared" si="1"/>
        <v>#N/A</v>
      </c>
      <c r="R19" s="274" t="e">
        <f>ROUND(VLOOKUP(MID($E19,4,3),'Wochentag F(WT)'!$B$7:$J$22,R$9,0),4)</f>
        <v>#N/A</v>
      </c>
      <c r="S19" s="274" t="e">
        <f>ROUND(VLOOKUP(MID($E19,4,3),'Wochentag F(WT)'!$B$7:$J$22,S$9,0),4)</f>
        <v>#N/A</v>
      </c>
      <c r="T19" s="274" t="e">
        <f>ROUND(VLOOKUP(MID($E19,4,3),'Wochentag F(WT)'!$B$7:$J$22,T$9,0),4)</f>
        <v>#N/A</v>
      </c>
      <c r="U19" s="274" t="e">
        <f>ROUND(VLOOKUP(MID($E19,4,3),'Wochentag F(WT)'!$B$7:$J$22,U$9,0),4)</f>
        <v>#N/A</v>
      </c>
      <c r="V19" s="274" t="e">
        <f>ROUND(VLOOKUP(MID($E19,4,3),'Wochentag F(WT)'!$B$7:$J$22,V$9,0),4)</f>
        <v>#N/A</v>
      </c>
      <c r="W19" s="274" t="e">
        <f>ROUND(VLOOKUP(MID($E19,4,3),'Wochentag F(WT)'!$B$7:$J$22,W$9,0),4)</f>
        <v>#N/A</v>
      </c>
      <c r="X19" s="275" t="e">
        <f t="shared" si="2"/>
        <v>#N/A</v>
      </c>
      <c r="Y19" s="292"/>
      <c r="Z19" s="210"/>
    </row>
    <row r="20" spans="2:26" s="142" customFormat="1">
      <c r="B20" s="143">
        <v>9</v>
      </c>
      <c r="C20" s="144" t="str">
        <f t="shared" si="0"/>
        <v>Gotha mit OT und nördlicher Landkreis</v>
      </c>
      <c r="D20" s="62"/>
      <c r="E20" s="164"/>
      <c r="F20" s="296" t="e">
        <f>VLOOKUP($E20,'BDEW-Standard'!$B$3:$M$158,F$9,0)</f>
        <v>#N/A</v>
      </c>
      <c r="H20" s="273" t="e">
        <f>ROUND(VLOOKUP($E20,'BDEW-Standard'!$B$3:$M$158,H$9,0),7)</f>
        <v>#N/A</v>
      </c>
      <c r="I20" s="273" t="e">
        <f>ROUND(VLOOKUP($E20,'BDEW-Standard'!$B$3:$M$158,I$9,0),7)</f>
        <v>#N/A</v>
      </c>
      <c r="J20" s="273" t="e">
        <f>ROUND(VLOOKUP($E20,'BDEW-Standard'!$B$3:$M$158,J$9,0),7)</f>
        <v>#N/A</v>
      </c>
      <c r="K20" s="273" t="e">
        <f>ROUND(VLOOKUP($E20,'BDEW-Standard'!$B$3:$M$158,K$9,0),7)</f>
        <v>#N/A</v>
      </c>
      <c r="L20" s="337" t="e">
        <f>ROUND(VLOOKUP($E20,'BDEW-Standard'!$B$3:$M$158,L$9,0),1)</f>
        <v>#N/A</v>
      </c>
      <c r="M20" s="273" t="e">
        <f>ROUND(VLOOKUP($E20,'BDEW-Standard'!$B$3:$M$158,M$9,0),7)</f>
        <v>#N/A</v>
      </c>
      <c r="N20" s="273" t="e">
        <f>ROUND(VLOOKUP($E20,'BDEW-Standard'!$B$3:$M$158,N$9,0),7)</f>
        <v>#N/A</v>
      </c>
      <c r="O20" s="273" t="e">
        <f>ROUND(VLOOKUP($E20,'BDEW-Standard'!$B$3:$M$158,O$9,0),7)</f>
        <v>#N/A</v>
      </c>
      <c r="P20" s="273" t="e">
        <f>ROUND(VLOOKUP($E20,'BDEW-Standard'!$B$3:$M$158,P$9,0),7)</f>
        <v>#N/A</v>
      </c>
      <c r="Q20" s="338" t="e">
        <f t="shared" si="1"/>
        <v>#N/A</v>
      </c>
      <c r="R20" s="274" t="e">
        <f>ROUND(VLOOKUP(MID($E20,4,3),'Wochentag F(WT)'!$B$7:$J$22,R$9,0),4)</f>
        <v>#N/A</v>
      </c>
      <c r="S20" s="274" t="e">
        <f>ROUND(VLOOKUP(MID($E20,4,3),'Wochentag F(WT)'!$B$7:$J$22,S$9,0),4)</f>
        <v>#N/A</v>
      </c>
      <c r="T20" s="274" t="e">
        <f>ROUND(VLOOKUP(MID($E20,4,3),'Wochentag F(WT)'!$B$7:$J$22,T$9,0),4)</f>
        <v>#N/A</v>
      </c>
      <c r="U20" s="274" t="e">
        <f>ROUND(VLOOKUP(MID($E20,4,3),'Wochentag F(WT)'!$B$7:$J$22,U$9,0),4)</f>
        <v>#N/A</v>
      </c>
      <c r="V20" s="274" t="e">
        <f>ROUND(VLOOKUP(MID($E20,4,3),'Wochentag F(WT)'!$B$7:$J$22,V$9,0),4)</f>
        <v>#N/A</v>
      </c>
      <c r="W20" s="274" t="e">
        <f>ROUND(VLOOKUP(MID($E20,4,3),'Wochentag F(WT)'!$B$7:$J$22,W$9,0),4)</f>
        <v>#N/A</v>
      </c>
      <c r="X20" s="275" t="e">
        <f t="shared" si="2"/>
        <v>#N/A</v>
      </c>
      <c r="Y20" s="292"/>
      <c r="Z20" s="210"/>
    </row>
    <row r="21" spans="2:26" s="142" customFormat="1">
      <c r="B21" s="143">
        <v>10</v>
      </c>
      <c r="C21" s="144" t="str">
        <f t="shared" si="0"/>
        <v>Gotha mit OT und nördlicher Landkreis</v>
      </c>
      <c r="D21" s="62"/>
      <c r="E21" s="164"/>
      <c r="F21" s="296" t="e">
        <f>VLOOKUP($E21,'BDEW-Standard'!$B$3:$M$158,F$9,0)</f>
        <v>#N/A</v>
      </c>
      <c r="H21" s="273" t="e">
        <f>ROUND(VLOOKUP($E21,'BDEW-Standard'!$B$3:$M$158,H$9,0),7)</f>
        <v>#N/A</v>
      </c>
      <c r="I21" s="273" t="e">
        <f>ROUND(VLOOKUP($E21,'BDEW-Standard'!$B$3:$M$158,I$9,0),7)</f>
        <v>#N/A</v>
      </c>
      <c r="J21" s="273" t="e">
        <f>ROUND(VLOOKUP($E21,'BDEW-Standard'!$B$3:$M$158,J$9,0),7)</f>
        <v>#N/A</v>
      </c>
      <c r="K21" s="273" t="e">
        <f>ROUND(VLOOKUP($E21,'BDEW-Standard'!$B$3:$M$158,K$9,0),7)</f>
        <v>#N/A</v>
      </c>
      <c r="L21" s="337" t="e">
        <f>ROUND(VLOOKUP($E21,'BDEW-Standard'!$B$3:$M$158,L$9,0),1)</f>
        <v>#N/A</v>
      </c>
      <c r="M21" s="273" t="e">
        <f>ROUND(VLOOKUP($E21,'BDEW-Standard'!$B$3:$M$158,M$9,0),7)</f>
        <v>#N/A</v>
      </c>
      <c r="N21" s="273" t="e">
        <f>ROUND(VLOOKUP($E21,'BDEW-Standard'!$B$3:$M$158,N$9,0),7)</f>
        <v>#N/A</v>
      </c>
      <c r="O21" s="273" t="e">
        <f>ROUND(VLOOKUP($E21,'BDEW-Standard'!$B$3:$M$158,O$9,0),7)</f>
        <v>#N/A</v>
      </c>
      <c r="P21" s="273" t="e">
        <f>ROUND(VLOOKUP($E21,'BDEW-Standard'!$B$3:$M$158,P$9,0),7)</f>
        <v>#N/A</v>
      </c>
      <c r="Q21" s="338" t="e">
        <f t="shared" si="1"/>
        <v>#N/A</v>
      </c>
      <c r="R21" s="274" t="e">
        <f>ROUND(VLOOKUP(MID($E21,4,3),'Wochentag F(WT)'!$B$7:$J$22,R$9,0),4)</f>
        <v>#N/A</v>
      </c>
      <c r="S21" s="274" t="e">
        <f>ROUND(VLOOKUP(MID($E21,4,3),'Wochentag F(WT)'!$B$7:$J$22,S$9,0),4)</f>
        <v>#N/A</v>
      </c>
      <c r="T21" s="274" t="e">
        <f>ROUND(VLOOKUP(MID($E21,4,3),'Wochentag F(WT)'!$B$7:$J$22,T$9,0),4)</f>
        <v>#N/A</v>
      </c>
      <c r="U21" s="274" t="e">
        <f>ROUND(VLOOKUP(MID($E21,4,3),'Wochentag F(WT)'!$B$7:$J$22,U$9,0),4)</f>
        <v>#N/A</v>
      </c>
      <c r="V21" s="274" t="e">
        <f>ROUND(VLOOKUP(MID($E21,4,3),'Wochentag F(WT)'!$B$7:$J$22,V$9,0),4)</f>
        <v>#N/A</v>
      </c>
      <c r="W21" s="274" t="e">
        <f>ROUND(VLOOKUP(MID($E21,4,3),'Wochentag F(WT)'!$B$7:$J$22,W$9,0),4)</f>
        <v>#N/A</v>
      </c>
      <c r="X21" s="275" t="e">
        <f t="shared" si="2"/>
        <v>#N/A</v>
      </c>
      <c r="Y21" s="292"/>
      <c r="Z21" s="210"/>
    </row>
    <row r="22" spans="2:26" s="142" customFormat="1">
      <c r="B22" s="143">
        <v>11</v>
      </c>
      <c r="C22" s="144" t="str">
        <f t="shared" si="0"/>
        <v>Gotha mit OT und nördlicher Landkreis</v>
      </c>
      <c r="D22" s="62"/>
      <c r="E22" s="164"/>
      <c r="F22" s="296" t="e">
        <f>VLOOKUP($E22,'BDEW-Standard'!$B$3:$M$158,F$9,0)</f>
        <v>#N/A</v>
      </c>
      <c r="H22" s="273" t="e">
        <f>ROUND(VLOOKUP($E22,'BDEW-Standard'!$B$3:$M$158,H$9,0),7)</f>
        <v>#N/A</v>
      </c>
      <c r="I22" s="273" t="e">
        <f>ROUND(VLOOKUP($E22,'BDEW-Standard'!$B$3:$M$158,I$9,0),7)</f>
        <v>#N/A</v>
      </c>
      <c r="J22" s="273" t="e">
        <f>ROUND(VLOOKUP($E22,'BDEW-Standard'!$B$3:$M$158,J$9,0),7)</f>
        <v>#N/A</v>
      </c>
      <c r="K22" s="273" t="e">
        <f>ROUND(VLOOKUP($E22,'BDEW-Standard'!$B$3:$M$158,K$9,0),7)</f>
        <v>#N/A</v>
      </c>
      <c r="L22" s="337" t="e">
        <f>ROUND(VLOOKUP($E22,'BDEW-Standard'!$B$3:$M$158,L$9,0),1)</f>
        <v>#N/A</v>
      </c>
      <c r="M22" s="273" t="e">
        <f>ROUND(VLOOKUP($E22,'BDEW-Standard'!$B$3:$M$158,M$9,0),7)</f>
        <v>#N/A</v>
      </c>
      <c r="N22" s="273" t="e">
        <f>ROUND(VLOOKUP($E22,'BDEW-Standard'!$B$3:$M$158,N$9,0),7)</f>
        <v>#N/A</v>
      </c>
      <c r="O22" s="273" t="e">
        <f>ROUND(VLOOKUP($E22,'BDEW-Standard'!$B$3:$M$158,O$9,0),7)</f>
        <v>#N/A</v>
      </c>
      <c r="P22" s="273" t="e">
        <f>ROUND(VLOOKUP($E22,'BDEW-Standard'!$B$3:$M$158,P$9,0),7)</f>
        <v>#N/A</v>
      </c>
      <c r="Q22" s="338" t="e">
        <f t="shared" si="1"/>
        <v>#N/A</v>
      </c>
      <c r="R22" s="274" t="e">
        <f>ROUND(VLOOKUP(MID($E22,4,3),'Wochentag F(WT)'!$B$7:$J$22,R$9,0),4)</f>
        <v>#N/A</v>
      </c>
      <c r="S22" s="274" t="e">
        <f>ROUND(VLOOKUP(MID($E22,4,3),'Wochentag F(WT)'!$B$7:$J$22,S$9,0),4)</f>
        <v>#N/A</v>
      </c>
      <c r="T22" s="274" t="e">
        <f>ROUND(VLOOKUP(MID($E22,4,3),'Wochentag F(WT)'!$B$7:$J$22,T$9,0),4)</f>
        <v>#N/A</v>
      </c>
      <c r="U22" s="274" t="e">
        <f>ROUND(VLOOKUP(MID($E22,4,3),'Wochentag F(WT)'!$B$7:$J$22,U$9,0),4)</f>
        <v>#N/A</v>
      </c>
      <c r="V22" s="274" t="e">
        <f>ROUND(VLOOKUP(MID($E22,4,3),'Wochentag F(WT)'!$B$7:$J$22,V$9,0),4)</f>
        <v>#N/A</v>
      </c>
      <c r="W22" s="274" t="e">
        <f>ROUND(VLOOKUP(MID($E22,4,3),'Wochentag F(WT)'!$B$7:$J$22,W$9,0),4)</f>
        <v>#N/A</v>
      </c>
      <c r="X22" s="275" t="e">
        <f t="shared" si="2"/>
        <v>#N/A</v>
      </c>
      <c r="Y22" s="292"/>
      <c r="Z22" s="210"/>
    </row>
    <row r="23" spans="2:26" s="142" customFormat="1">
      <c r="B23" s="143">
        <v>12</v>
      </c>
      <c r="C23" s="144" t="str">
        <f t="shared" si="0"/>
        <v>Gotha mit OT und nördlicher Landkreis</v>
      </c>
      <c r="D23" s="62"/>
      <c r="E23" s="164"/>
      <c r="F23" s="296" t="e">
        <f>VLOOKUP($E23,'BDEW-Standard'!$B$3:$M$158,F$9,0)</f>
        <v>#N/A</v>
      </c>
      <c r="H23" s="273" t="e">
        <f>ROUND(VLOOKUP($E23,'BDEW-Standard'!$B$3:$M$158,H$9,0),7)</f>
        <v>#N/A</v>
      </c>
      <c r="I23" s="273" t="e">
        <f>ROUND(VLOOKUP($E23,'BDEW-Standard'!$B$3:$M$158,I$9,0),7)</f>
        <v>#N/A</v>
      </c>
      <c r="J23" s="273" t="e">
        <f>ROUND(VLOOKUP($E23,'BDEW-Standard'!$B$3:$M$158,J$9,0),7)</f>
        <v>#N/A</v>
      </c>
      <c r="K23" s="273" t="e">
        <f>ROUND(VLOOKUP($E23,'BDEW-Standard'!$B$3:$M$158,K$9,0),7)</f>
        <v>#N/A</v>
      </c>
      <c r="L23" s="337" t="e">
        <f>ROUND(VLOOKUP($E23,'BDEW-Standard'!$B$3:$M$158,L$9,0),1)</f>
        <v>#N/A</v>
      </c>
      <c r="M23" s="273" t="e">
        <f>ROUND(VLOOKUP($E23,'BDEW-Standard'!$B$3:$M$158,M$9,0),7)</f>
        <v>#N/A</v>
      </c>
      <c r="N23" s="273" t="e">
        <f>ROUND(VLOOKUP($E23,'BDEW-Standard'!$B$3:$M$158,N$9,0),7)</f>
        <v>#N/A</v>
      </c>
      <c r="O23" s="273" t="e">
        <f>ROUND(VLOOKUP($E23,'BDEW-Standard'!$B$3:$M$158,O$9,0),7)</f>
        <v>#N/A</v>
      </c>
      <c r="P23" s="273" t="e">
        <f>ROUND(VLOOKUP($E23,'BDEW-Standard'!$B$3:$M$158,P$9,0),7)</f>
        <v>#N/A</v>
      </c>
      <c r="Q23" s="338" t="e">
        <f t="shared" si="1"/>
        <v>#N/A</v>
      </c>
      <c r="R23" s="274" t="e">
        <f>ROUND(VLOOKUP(MID($E23,4,3),'Wochentag F(WT)'!$B$7:$J$22,R$9,0),4)</f>
        <v>#N/A</v>
      </c>
      <c r="S23" s="274" t="e">
        <f>ROUND(VLOOKUP(MID($E23,4,3),'Wochentag F(WT)'!$B$7:$J$22,S$9,0),4)</f>
        <v>#N/A</v>
      </c>
      <c r="T23" s="274" t="e">
        <f>ROUND(VLOOKUP(MID($E23,4,3),'Wochentag F(WT)'!$B$7:$J$22,T$9,0),4)</f>
        <v>#N/A</v>
      </c>
      <c r="U23" s="274" t="e">
        <f>ROUND(VLOOKUP(MID($E23,4,3),'Wochentag F(WT)'!$B$7:$J$22,U$9,0),4)</f>
        <v>#N/A</v>
      </c>
      <c r="V23" s="274" t="e">
        <f>ROUND(VLOOKUP(MID($E23,4,3),'Wochentag F(WT)'!$B$7:$J$22,V$9,0),4)</f>
        <v>#N/A</v>
      </c>
      <c r="W23" s="274" t="e">
        <f>ROUND(VLOOKUP(MID($E23,4,3),'Wochentag F(WT)'!$B$7:$J$22,W$9,0),4)</f>
        <v>#N/A</v>
      </c>
      <c r="X23" s="275" t="e">
        <f t="shared" si="2"/>
        <v>#N/A</v>
      </c>
      <c r="Y23" s="292"/>
      <c r="Z23" s="210"/>
    </row>
    <row r="24" spans="2:26" s="142" customFormat="1">
      <c r="B24" s="143">
        <v>13</v>
      </c>
      <c r="C24" s="144" t="str">
        <f t="shared" si="0"/>
        <v>Gotha mit OT und nördlicher Landkreis</v>
      </c>
      <c r="D24" s="62"/>
      <c r="E24" s="164"/>
      <c r="F24" s="296" t="e">
        <f>VLOOKUP($E24,'BDEW-Standard'!$B$3:$M$158,F$9,0)</f>
        <v>#N/A</v>
      </c>
      <c r="H24" s="273" t="e">
        <f>ROUND(VLOOKUP($E24,'BDEW-Standard'!$B$3:$M$158,H$9,0),7)</f>
        <v>#N/A</v>
      </c>
      <c r="I24" s="273" t="e">
        <f>ROUND(VLOOKUP($E24,'BDEW-Standard'!$B$3:$M$158,I$9,0),7)</f>
        <v>#N/A</v>
      </c>
      <c r="J24" s="273" t="e">
        <f>ROUND(VLOOKUP($E24,'BDEW-Standard'!$B$3:$M$158,J$9,0),7)</f>
        <v>#N/A</v>
      </c>
      <c r="K24" s="273" t="e">
        <f>ROUND(VLOOKUP($E24,'BDEW-Standard'!$B$3:$M$158,K$9,0),7)</f>
        <v>#N/A</v>
      </c>
      <c r="L24" s="337" t="e">
        <f>ROUND(VLOOKUP($E24,'BDEW-Standard'!$B$3:$M$158,L$9,0),1)</f>
        <v>#N/A</v>
      </c>
      <c r="M24" s="273" t="e">
        <f>ROUND(VLOOKUP($E24,'BDEW-Standard'!$B$3:$M$158,M$9,0),7)</f>
        <v>#N/A</v>
      </c>
      <c r="N24" s="273" t="e">
        <f>ROUND(VLOOKUP($E24,'BDEW-Standard'!$B$3:$M$158,N$9,0),7)</f>
        <v>#N/A</v>
      </c>
      <c r="O24" s="273" t="e">
        <f>ROUND(VLOOKUP($E24,'BDEW-Standard'!$B$3:$M$158,O$9,0),7)</f>
        <v>#N/A</v>
      </c>
      <c r="P24" s="273" t="e">
        <f>ROUND(VLOOKUP($E24,'BDEW-Standard'!$B$3:$M$158,P$9,0),7)</f>
        <v>#N/A</v>
      </c>
      <c r="Q24" s="338" t="e">
        <f t="shared" si="1"/>
        <v>#N/A</v>
      </c>
      <c r="R24" s="274" t="e">
        <f>ROUND(VLOOKUP(MID($E24,4,3),'Wochentag F(WT)'!$B$7:$J$22,R$9,0),4)</f>
        <v>#N/A</v>
      </c>
      <c r="S24" s="274" t="e">
        <f>ROUND(VLOOKUP(MID($E24,4,3),'Wochentag F(WT)'!$B$7:$J$22,S$9,0),4)</f>
        <v>#N/A</v>
      </c>
      <c r="T24" s="274" t="e">
        <f>ROUND(VLOOKUP(MID($E24,4,3),'Wochentag F(WT)'!$B$7:$J$22,T$9,0),4)</f>
        <v>#N/A</v>
      </c>
      <c r="U24" s="274" t="e">
        <f>ROUND(VLOOKUP(MID($E24,4,3),'Wochentag F(WT)'!$B$7:$J$22,U$9,0),4)</f>
        <v>#N/A</v>
      </c>
      <c r="V24" s="274" t="e">
        <f>ROUND(VLOOKUP(MID($E24,4,3),'Wochentag F(WT)'!$B$7:$J$22,V$9,0),4)</f>
        <v>#N/A</v>
      </c>
      <c r="W24" s="274" t="e">
        <f>ROUND(VLOOKUP(MID($E24,4,3),'Wochentag F(WT)'!$B$7:$J$22,W$9,0),4)</f>
        <v>#N/A</v>
      </c>
      <c r="X24" s="275" t="e">
        <f t="shared" si="2"/>
        <v>#N/A</v>
      </c>
      <c r="Y24" s="292"/>
      <c r="Z24" s="210"/>
    </row>
    <row r="25" spans="2:26" s="142" customFormat="1">
      <c r="B25" s="143">
        <v>14</v>
      </c>
      <c r="C25" s="144" t="str">
        <f t="shared" si="0"/>
        <v>Gotha mit OT und nördlicher Landkreis</v>
      </c>
      <c r="D25" s="62"/>
      <c r="E25" s="164"/>
      <c r="F25" s="296" t="e">
        <f>VLOOKUP($E25,'BDEW-Standard'!$B$3:$M$158,F$9,0)</f>
        <v>#N/A</v>
      </c>
      <c r="H25" s="273" t="e">
        <f>ROUND(VLOOKUP($E25,'BDEW-Standard'!$B$3:$M$158,H$9,0),7)</f>
        <v>#N/A</v>
      </c>
      <c r="I25" s="273" t="e">
        <f>ROUND(VLOOKUP($E25,'BDEW-Standard'!$B$3:$M$158,I$9,0),7)</f>
        <v>#N/A</v>
      </c>
      <c r="J25" s="273" t="e">
        <f>ROUND(VLOOKUP($E25,'BDEW-Standard'!$B$3:$M$158,J$9,0),7)</f>
        <v>#N/A</v>
      </c>
      <c r="K25" s="273" t="e">
        <f>ROUND(VLOOKUP($E25,'BDEW-Standard'!$B$3:$M$158,K$9,0),7)</f>
        <v>#N/A</v>
      </c>
      <c r="L25" s="337" t="e">
        <f>ROUND(VLOOKUP($E25,'BDEW-Standard'!$B$3:$M$158,L$9,0),1)</f>
        <v>#N/A</v>
      </c>
      <c r="M25" s="273" t="e">
        <f>ROUND(VLOOKUP($E25,'BDEW-Standard'!$B$3:$M$158,M$9,0),7)</f>
        <v>#N/A</v>
      </c>
      <c r="N25" s="273" t="e">
        <f>ROUND(VLOOKUP($E25,'BDEW-Standard'!$B$3:$M$158,N$9,0),7)</f>
        <v>#N/A</v>
      </c>
      <c r="O25" s="273" t="e">
        <f>ROUND(VLOOKUP($E25,'BDEW-Standard'!$B$3:$M$158,O$9,0),7)</f>
        <v>#N/A</v>
      </c>
      <c r="P25" s="273" t="e">
        <f>ROUND(VLOOKUP($E25,'BDEW-Standard'!$B$3:$M$158,P$9,0),7)</f>
        <v>#N/A</v>
      </c>
      <c r="Q25" s="338" t="e">
        <f t="shared" si="1"/>
        <v>#N/A</v>
      </c>
      <c r="R25" s="274" t="e">
        <f>ROUND(VLOOKUP(MID($E25,4,3),'Wochentag F(WT)'!$B$7:$J$22,R$9,0),4)</f>
        <v>#N/A</v>
      </c>
      <c r="S25" s="274" t="e">
        <f>ROUND(VLOOKUP(MID($E25,4,3),'Wochentag F(WT)'!$B$7:$J$22,S$9,0),4)</f>
        <v>#N/A</v>
      </c>
      <c r="T25" s="274" t="e">
        <f>ROUND(VLOOKUP(MID($E25,4,3),'Wochentag F(WT)'!$B$7:$J$22,T$9,0),4)</f>
        <v>#N/A</v>
      </c>
      <c r="U25" s="274" t="e">
        <f>ROUND(VLOOKUP(MID($E25,4,3),'Wochentag F(WT)'!$B$7:$J$22,U$9,0),4)</f>
        <v>#N/A</v>
      </c>
      <c r="V25" s="274" t="e">
        <f>ROUND(VLOOKUP(MID($E25,4,3),'Wochentag F(WT)'!$B$7:$J$22,V$9,0),4)</f>
        <v>#N/A</v>
      </c>
      <c r="W25" s="274" t="e">
        <f>ROUND(VLOOKUP(MID($E25,4,3),'Wochentag F(WT)'!$B$7:$J$22,W$9,0),4)</f>
        <v>#N/A</v>
      </c>
      <c r="X25" s="275" t="e">
        <f t="shared" si="2"/>
        <v>#N/A</v>
      </c>
      <c r="Y25" s="292"/>
      <c r="Z25" s="210"/>
    </row>
    <row r="26" spans="2:26" s="142" customFormat="1">
      <c r="B26" s="143">
        <v>15</v>
      </c>
      <c r="C26" s="144" t="str">
        <f t="shared" si="0"/>
        <v>Gotha mit OT und nördlicher Landkreis</v>
      </c>
      <c r="D26" s="62"/>
      <c r="E26" s="164"/>
      <c r="F26" s="296" t="e">
        <f>VLOOKUP($E26,'BDEW-Standard'!$B$3:$M$158,F$9,0)</f>
        <v>#N/A</v>
      </c>
      <c r="H26" s="273" t="e">
        <f>ROUND(VLOOKUP($E26,'BDEW-Standard'!$B$3:$M$158,H$9,0),7)</f>
        <v>#N/A</v>
      </c>
      <c r="I26" s="273" t="e">
        <f>ROUND(VLOOKUP($E26,'BDEW-Standard'!$B$3:$M$158,I$9,0),7)</f>
        <v>#N/A</v>
      </c>
      <c r="J26" s="273" t="e">
        <f>ROUND(VLOOKUP($E26,'BDEW-Standard'!$B$3:$M$158,J$9,0),7)</f>
        <v>#N/A</v>
      </c>
      <c r="K26" s="273" t="e">
        <f>ROUND(VLOOKUP($E26,'BDEW-Standard'!$B$3:$M$158,K$9,0),7)</f>
        <v>#N/A</v>
      </c>
      <c r="L26" s="337" t="e">
        <f>ROUND(VLOOKUP($E26,'BDEW-Standard'!$B$3:$M$158,L$9,0),1)</f>
        <v>#N/A</v>
      </c>
      <c r="M26" s="273" t="e">
        <f>ROUND(VLOOKUP($E26,'BDEW-Standard'!$B$3:$M$158,M$9,0),7)</f>
        <v>#N/A</v>
      </c>
      <c r="N26" s="273" t="e">
        <f>ROUND(VLOOKUP($E26,'BDEW-Standard'!$B$3:$M$158,N$9,0),7)</f>
        <v>#N/A</v>
      </c>
      <c r="O26" s="273" t="e">
        <f>ROUND(VLOOKUP($E26,'BDEW-Standard'!$B$3:$M$158,O$9,0),7)</f>
        <v>#N/A</v>
      </c>
      <c r="P26" s="273" t="e">
        <f>ROUND(VLOOKUP($E26,'BDEW-Standard'!$B$3:$M$158,P$9,0),7)</f>
        <v>#N/A</v>
      </c>
      <c r="Q26" s="338" t="e">
        <f t="shared" si="1"/>
        <v>#N/A</v>
      </c>
      <c r="R26" s="274" t="e">
        <f>ROUND(VLOOKUP(MID($E26,4,3),'Wochentag F(WT)'!$B$7:$J$22,R$9,0),4)</f>
        <v>#N/A</v>
      </c>
      <c r="S26" s="274" t="e">
        <f>ROUND(VLOOKUP(MID($E26,4,3),'Wochentag F(WT)'!$B$7:$J$22,S$9,0),4)</f>
        <v>#N/A</v>
      </c>
      <c r="T26" s="274" t="e">
        <f>ROUND(VLOOKUP(MID($E26,4,3),'Wochentag F(WT)'!$B$7:$J$22,T$9,0),4)</f>
        <v>#N/A</v>
      </c>
      <c r="U26" s="274" t="e">
        <f>ROUND(VLOOKUP(MID($E26,4,3),'Wochentag F(WT)'!$B$7:$J$22,U$9,0),4)</f>
        <v>#N/A</v>
      </c>
      <c r="V26" s="274" t="e">
        <f>ROUND(VLOOKUP(MID($E26,4,3),'Wochentag F(WT)'!$B$7:$J$22,V$9,0),4)</f>
        <v>#N/A</v>
      </c>
      <c r="W26" s="274" t="e">
        <f>ROUND(VLOOKUP(MID($E26,4,3),'Wochentag F(WT)'!$B$7:$J$22,W$9,0),4)</f>
        <v>#N/A</v>
      </c>
      <c r="X26" s="275" t="e">
        <f t="shared" si="2"/>
        <v>#N/A</v>
      </c>
      <c r="Y26" s="292"/>
      <c r="Z26" s="210"/>
    </row>
    <row r="27" spans="2:26" s="142" customFormat="1">
      <c r="B27" s="143">
        <v>16</v>
      </c>
      <c r="C27" s="144" t="str">
        <f t="shared" si="0"/>
        <v>Gotha mit OT und nördlicher Landkreis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Gotha mit OT und nördlicher Landkreis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Gotha mit OT und nördlicher Landkreis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Gotha mit OT und nördlicher Landkreis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Gotha mit OT und nördlicher Landkreis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Gotha mit OT und nördlicher Landkreis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Gotha mit OT und nördlicher Landkreis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Gotha mit OT und nördlicher Landkreis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Gotha mit OT und nördlicher Landkreis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Gotha mit OT und nördlicher Landkreis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Gotha mit OT und nördlicher Landkreis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Gotha mit OT und nördlicher Landkreis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Gotha mit OT und nördlicher Landkreis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Gotha mit OT und nördlicher Landkreis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Gotha mit OT und nördlicher Landkreis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2:P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IF('SLP-Verfahren'!$D$22='SLP-Verfahren'!$I$23,1,0)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opLeftCell="A7" zoomScale="80" zoomScaleNormal="80" workbookViewId="0">
      <selection activeCell="AA15" sqref="AA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444</v>
      </c>
    </row>
    <row r="3" spans="2:30" ht="15" customHeight="1">
      <c r="B3" s="84"/>
    </row>
    <row r="4" spans="2:30" ht="15" customHeight="1">
      <c r="B4" s="85" t="s">
        <v>443</v>
      </c>
      <c r="C4" s="63" t="str">
        <f>Netzbetreiber!$D$9</f>
        <v>Stadtwerke Gotha NETZ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442</v>
      </c>
      <c r="C5" s="64" t="str">
        <f>Netzbetreiber!$D$28</f>
        <v>Gotha mit OT und nördlicher Landkreis</v>
      </c>
      <c r="D5" s="37"/>
      <c r="E5" s="76"/>
      <c r="F5" s="76"/>
      <c r="G5" s="76"/>
      <c r="I5" s="76"/>
      <c r="J5" s="76"/>
      <c r="K5" s="76"/>
      <c r="L5" s="76"/>
      <c r="M5" s="88" t="s">
        <v>502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440</v>
      </c>
      <c r="C6" s="63" t="str">
        <f>Netzbetreiber!$D$11</f>
        <v>9870019000007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43374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456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579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1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652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645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651</v>
      </c>
      <c r="C23" s="116"/>
      <c r="D23" s="111">
        <v>15</v>
      </c>
      <c r="E23" s="304">
        <f t="shared" si="0"/>
        <v>0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1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0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452</v>
      </c>
      <c r="F1" s="213" t="s">
        <v>541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453</v>
      </c>
      <c r="B1" s="127"/>
      <c r="D1" s="213" t="s">
        <v>541</v>
      </c>
    </row>
    <row r="2" spans="1:16">
      <c r="A2" s="233"/>
      <c r="B2" s="232" t="s">
        <v>454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455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Tabelle1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Amhof, Martin</cp:lastModifiedBy>
  <cp:lastPrinted>2018-04-03T11:47:29Z</cp:lastPrinted>
  <dcterms:created xsi:type="dcterms:W3CDTF">2015-01-15T05:25:41Z</dcterms:created>
  <dcterms:modified xsi:type="dcterms:W3CDTF">2018-04-03T11:57:54Z</dcterms:modified>
</cp:coreProperties>
</file>